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285713\Downloads\"/>
    </mc:Choice>
  </mc:AlternateContent>
  <xr:revisionPtr revIDLastSave="0" documentId="8_{0B480665-333A-40C3-B0F6-F7C0B8B99D54}" xr6:coauthVersionLast="47" xr6:coauthVersionMax="47" xr10:uidLastSave="{00000000-0000-0000-0000-000000000000}"/>
  <bookViews>
    <workbookView xWindow="-120" yWindow="-120" windowWidth="51840" windowHeight="21120" activeTab="2" xr2:uid="{00917901-3D4B-4502-84BE-B841EE2D2E98}"/>
  </bookViews>
  <sheets>
    <sheet name="PQY" sheetId="8" r:id="rId1"/>
    <sheet name="PKG" sheetId="10" r:id="rId2"/>
    <sheet name="CIA" sheetId="9" r:id="rId3"/>
    <sheet name="KCJ" sheetId="1" r:id="rId4"/>
    <sheet name="OAG" sheetId="11" r:id="rId5"/>
  </sheets>
  <definedNames>
    <definedName name="_xlnm.Print_Area" localSheetId="2">CIA!$A$1:$AD$36</definedName>
    <definedName name="_xlnm.Print_Area" localSheetId="3">KCJ!$A$1:$AD$36</definedName>
    <definedName name="_xlnm.Print_Area" localSheetId="4">OAG!$A$1:$AD$36</definedName>
    <definedName name="_xlnm.Print_Area" localSheetId="1">PKG!$A$1:$AD$36</definedName>
    <definedName name="_xlnm.Print_Area" localSheetId="0">PQY!$A$1:$AD$36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4" i="10" l="1"/>
  <c r="AJ15" i="10"/>
  <c r="AJ16" i="10"/>
  <c r="AJ17" i="10"/>
  <c r="AJ18" i="10"/>
  <c r="AJ13" i="10"/>
  <c r="U30" i="11"/>
  <c r="X30" i="11"/>
  <c r="U31" i="1"/>
  <c r="V31" i="1"/>
  <c r="U30" i="1"/>
  <c r="U31" i="9"/>
  <c r="U33" i="9"/>
  <c r="AK22" i="9"/>
  <c r="U30" i="10"/>
  <c r="V30" i="10"/>
  <c r="V30" i="1"/>
  <c r="X31" i="9"/>
  <c r="W25" i="1"/>
  <c r="X25" i="9"/>
  <c r="W25" i="8"/>
  <c r="X29" i="11"/>
  <c r="X26" i="11"/>
  <c r="X27" i="11"/>
  <c r="X28" i="11"/>
  <c r="X25" i="11"/>
  <c r="X33" i="11"/>
  <c r="W33" i="11"/>
  <c r="T31" i="11"/>
  <c r="T33" i="11"/>
  <c r="V35" i="11"/>
  <c r="V34" i="11"/>
  <c r="F33" i="11"/>
  <c r="F35" i="11"/>
  <c r="AC28" i="11"/>
  <c r="V28" i="11"/>
  <c r="V27" i="11"/>
  <c r="V26" i="11"/>
  <c r="V25" i="11"/>
  <c r="V33" i="11"/>
  <c r="J12" i="11"/>
  <c r="I34" i="11"/>
  <c r="AA27" i="11"/>
  <c r="AC27" i="11"/>
  <c r="AQ5" i="11"/>
  <c r="AQ4" i="11"/>
  <c r="V29" i="9"/>
  <c r="X25" i="10"/>
  <c r="AC28" i="9"/>
  <c r="U30" i="8"/>
  <c r="V30" i="8"/>
  <c r="V27" i="8"/>
  <c r="X27" i="8"/>
  <c r="V28" i="8"/>
  <c r="X28" i="8"/>
  <c r="V26" i="8"/>
  <c r="X26" i="8"/>
  <c r="X29" i="8"/>
  <c r="X32" i="8"/>
  <c r="J12" i="8"/>
  <c r="I27" i="8"/>
  <c r="I32" i="8"/>
  <c r="V27" i="10"/>
  <c r="V33" i="10"/>
  <c r="X27" i="10"/>
  <c r="X33" i="10"/>
  <c r="V28" i="10"/>
  <c r="X28" i="10"/>
  <c r="V26" i="10"/>
  <c r="X26" i="10"/>
  <c r="X29" i="10"/>
  <c r="X32" i="10"/>
  <c r="U30" i="9"/>
  <c r="V30" i="9"/>
  <c r="X27" i="9"/>
  <c r="X33" i="9"/>
  <c r="W33" i="9"/>
  <c r="AI22" i="9"/>
  <c r="X28" i="9"/>
  <c r="J12" i="9"/>
  <c r="I18" i="9"/>
  <c r="X26" i="9"/>
  <c r="X29" i="9"/>
  <c r="X32" i="9"/>
  <c r="AQ5" i="10"/>
  <c r="AQ4" i="10"/>
  <c r="J12" i="10"/>
  <c r="I14" i="10"/>
  <c r="AC28" i="10"/>
  <c r="U31" i="10"/>
  <c r="V31" i="10"/>
  <c r="X31" i="10"/>
  <c r="F33" i="10"/>
  <c r="F35" i="10"/>
  <c r="T33" i="10"/>
  <c r="AQ5" i="9"/>
  <c r="AQ4" i="9"/>
  <c r="V25" i="9"/>
  <c r="V26" i="9"/>
  <c r="V27" i="9"/>
  <c r="V33" i="9"/>
  <c r="V28" i="9"/>
  <c r="F33" i="9"/>
  <c r="F35" i="9"/>
  <c r="T33" i="9"/>
  <c r="V34" i="9"/>
  <c r="V35" i="9"/>
  <c r="AQ5" i="8"/>
  <c r="AQ4" i="8"/>
  <c r="U31" i="8"/>
  <c r="V31" i="8"/>
  <c r="X31" i="8"/>
  <c r="AC28" i="8"/>
  <c r="F33" i="8"/>
  <c r="F35" i="8"/>
  <c r="T33" i="8"/>
  <c r="J12" i="1"/>
  <c r="I20" i="1"/>
  <c r="I23" i="1"/>
  <c r="X26" i="1"/>
  <c r="X27" i="1"/>
  <c r="X33" i="1"/>
  <c r="W33" i="1"/>
  <c r="AI22" i="1"/>
  <c r="X28" i="1"/>
  <c r="V35" i="1"/>
  <c r="AQ5" i="1"/>
  <c r="AQ4" i="1"/>
  <c r="F33" i="1"/>
  <c r="F35" i="1"/>
  <c r="V34" i="1"/>
  <c r="V25" i="1"/>
  <c r="V26" i="1"/>
  <c r="V27" i="1"/>
  <c r="V33" i="1"/>
  <c r="V28" i="1"/>
  <c r="T33" i="1"/>
  <c r="AC28" i="1"/>
  <c r="I19" i="1"/>
  <c r="I28" i="1"/>
  <c r="I19" i="9"/>
  <c r="I22" i="9"/>
  <c r="I30" i="9"/>
  <c r="X30" i="9"/>
  <c r="I19" i="8"/>
  <c r="I28" i="8"/>
  <c r="I34" i="1"/>
  <c r="I29" i="9"/>
  <c r="I29" i="8"/>
  <c r="I15" i="10"/>
  <c r="I30" i="10"/>
  <c r="I30" i="11"/>
  <c r="I23" i="11"/>
  <c r="I15" i="11"/>
  <c r="I33" i="11"/>
  <c r="AA25" i="11"/>
  <c r="AC25" i="11"/>
  <c r="I25" i="11"/>
  <c r="I20" i="11"/>
  <c r="I14" i="11"/>
  <c r="I16" i="11"/>
  <c r="I19" i="11"/>
  <c r="I18" i="11"/>
  <c r="I24" i="11"/>
  <c r="I28" i="11"/>
  <c r="I29" i="11"/>
  <c r="I17" i="11"/>
  <c r="I22" i="11"/>
  <c r="I26" i="11"/>
  <c r="I27" i="11"/>
  <c r="I32" i="11"/>
  <c r="I22" i="10"/>
  <c r="I25" i="10"/>
  <c r="I18" i="10"/>
  <c r="I32" i="10"/>
  <c r="I20" i="10"/>
  <c r="I16" i="10"/>
  <c r="I16" i="8"/>
  <c r="I25" i="1"/>
  <c r="I26" i="8"/>
  <c r="I17" i="1"/>
  <c r="I18" i="1"/>
  <c r="I23" i="8"/>
  <c r="I20" i="8"/>
  <c r="I20" i="9"/>
  <c r="I34" i="8"/>
  <c r="AA27" i="8"/>
  <c r="AC27" i="8"/>
  <c r="I24" i="8"/>
  <c r="I15" i="8"/>
  <c r="I14" i="8"/>
  <c r="I33" i="8"/>
  <c r="AA25" i="8"/>
  <c r="AC25" i="8"/>
  <c r="I26" i="9"/>
  <c r="I24" i="1"/>
  <c r="I14" i="1"/>
  <c r="I33" i="1"/>
  <c r="AA25" i="1"/>
  <c r="AC25" i="1"/>
  <c r="I27" i="9"/>
  <c r="I18" i="8"/>
  <c r="I17" i="8"/>
  <c r="I26" i="1"/>
  <c r="I32" i="9"/>
  <c r="V30" i="11"/>
  <c r="I25" i="8"/>
  <c r="I16" i="1"/>
  <c r="I30" i="8"/>
  <c r="I22" i="8"/>
  <c r="I15" i="1"/>
  <c r="I34" i="9"/>
  <c r="AA27" i="9"/>
  <c r="AC27" i="9"/>
  <c r="I24" i="9"/>
  <c r="I15" i="9"/>
  <c r="I22" i="1"/>
  <c r="I32" i="1"/>
  <c r="I29" i="10"/>
  <c r="I23" i="9"/>
  <c r="AA27" i="1"/>
  <c r="AC27" i="1"/>
  <c r="I25" i="9"/>
  <c r="I24" i="10"/>
  <c r="I19" i="10"/>
  <c r="I27" i="10"/>
  <c r="I16" i="9"/>
  <c r="I14" i="9"/>
  <c r="I33" i="9"/>
  <c r="AA25" i="9"/>
  <c r="AC25" i="9"/>
  <c r="I34" i="10"/>
  <c r="I35" i="10"/>
  <c r="I28" i="10"/>
  <c r="I23" i="10"/>
  <c r="I28" i="9"/>
  <c r="U31" i="11"/>
  <c r="V31" i="11"/>
  <c r="I17" i="9"/>
  <c r="I26" i="10"/>
  <c r="I17" i="10"/>
  <c r="I33" i="10"/>
  <c r="AA25" i="10"/>
  <c r="AC25" i="10"/>
  <c r="X31" i="11"/>
  <c r="U33" i="11"/>
  <c r="AK22" i="11"/>
  <c r="X30" i="1"/>
  <c r="V31" i="9"/>
  <c r="AC26" i="8"/>
  <c r="AC29" i="8"/>
  <c r="AC26" i="11"/>
  <c r="AC29" i="11"/>
  <c r="AC26" i="10"/>
  <c r="AC29" i="10"/>
  <c r="I35" i="1"/>
  <c r="AC26" i="9"/>
  <c r="AC29" i="9"/>
  <c r="AA27" i="10"/>
  <c r="AC27" i="10"/>
  <c r="I35" i="9"/>
  <c r="I35" i="11"/>
  <c r="I35" i="8"/>
  <c r="I30" i="1"/>
  <c r="I27" i="1"/>
  <c r="I29" i="1"/>
  <c r="AC30" i="11"/>
  <c r="AC31" i="11"/>
  <c r="AC30" i="10"/>
  <c r="AC31" i="10"/>
  <c r="AC32" i="10"/>
  <c r="AC30" i="9"/>
  <c r="AC31" i="9"/>
  <c r="AC32" i="9"/>
  <c r="AC30" i="8"/>
  <c r="AC31" i="8"/>
  <c r="AC32" i="8"/>
  <c r="AH22" i="9"/>
  <c r="X30" i="10"/>
  <c r="U33" i="10"/>
  <c r="X31" i="1"/>
  <c r="U33" i="1"/>
  <c r="W33" i="10"/>
  <c r="AI22" i="10"/>
  <c r="AH22" i="10"/>
  <c r="AK22" i="10"/>
  <c r="AL22" i="10"/>
  <c r="V33" i="8"/>
  <c r="X30" i="8"/>
  <c r="X33" i="8"/>
  <c r="U33" i="8"/>
  <c r="AH22" i="1"/>
  <c r="W33" i="8"/>
  <c r="AI22" i="8"/>
  <c r="AK22" i="8"/>
  <c r="AL22" i="8"/>
  <c r="AH22" i="8"/>
  <c r="AH22" i="11"/>
  <c r="AI22" i="11"/>
  <c r="AL22" i="11"/>
  <c r="AC26" i="1"/>
  <c r="AK22" i="1"/>
  <c r="AL22" i="1"/>
  <c r="AC29" i="1"/>
  <c r="AC31" i="1"/>
  <c r="AL22" i="9"/>
</calcChain>
</file>

<file path=xl/sharedStrings.xml><?xml version="1.0" encoding="utf-8"?>
<sst xmlns="http://schemas.openxmlformats.org/spreadsheetml/2006/main" count="629" uniqueCount="103">
  <si>
    <t>Navigation Flight Plan</t>
  </si>
  <si>
    <t>Callsign</t>
  </si>
  <si>
    <t>Date</t>
  </si>
  <si>
    <t>Type</t>
  </si>
  <si>
    <t>Dep</t>
  </si>
  <si>
    <t>Dest</t>
  </si>
  <si>
    <t>Alt</t>
  </si>
  <si>
    <t>Wind</t>
  </si>
  <si>
    <t>Freq</t>
  </si>
  <si>
    <t>MT</t>
  </si>
  <si>
    <t>Dist</t>
  </si>
  <si>
    <t>EET</t>
  </si>
  <si>
    <t>ETO</t>
  </si>
  <si>
    <t>ATO</t>
  </si>
  <si>
    <t>Block off</t>
  </si>
  <si>
    <t>Block on</t>
  </si>
  <si>
    <t xml:space="preserve"> </t>
  </si>
  <si>
    <t>Vis</t>
  </si>
  <si>
    <t>Take off</t>
  </si>
  <si>
    <t>Landing</t>
  </si>
  <si>
    <t xml:space="preserve"> Checkpoint</t>
  </si>
  <si>
    <t xml:space="preserve">           Altitude</t>
  </si>
  <si>
    <t>Atis</t>
  </si>
  <si>
    <t>T /  Td</t>
  </si>
  <si>
    <t xml:space="preserve">   Rwy</t>
  </si>
  <si>
    <t xml:space="preserve">  Remarks</t>
  </si>
  <si>
    <t xml:space="preserve"> Clouds</t>
  </si>
  <si>
    <t xml:space="preserve"> QNH</t>
  </si>
  <si>
    <t>Mass &amp; Balance</t>
  </si>
  <si>
    <t>Fuel Calculation</t>
  </si>
  <si>
    <t>Station</t>
  </si>
  <si>
    <t>Arm</t>
  </si>
  <si>
    <t>Moment</t>
  </si>
  <si>
    <t>Fuel</t>
  </si>
  <si>
    <t>Time</t>
  </si>
  <si>
    <t>L /STD</t>
  </si>
  <si>
    <t>Quantity</t>
  </si>
  <si>
    <t>lt</t>
  </si>
  <si>
    <t>kg</t>
  </si>
  <si>
    <t>lbs</t>
  </si>
  <si>
    <t>cm</t>
  </si>
  <si>
    <t>cmkg/1000</t>
  </si>
  <si>
    <t>Trip</t>
  </si>
  <si>
    <t xml:space="preserve"> lt</t>
  </si>
  <si>
    <t>Aircraft</t>
  </si>
  <si>
    <t>Alternate</t>
  </si>
  <si>
    <t>Front seats</t>
  </si>
  <si>
    <t>Rear seats</t>
  </si>
  <si>
    <t>Actual Block</t>
  </si>
  <si>
    <t>Total</t>
  </si>
  <si>
    <t>MTOM</t>
  </si>
  <si>
    <t>Fuel aux (50) lt</t>
  </si>
  <si>
    <t>Total Trip + 2*5'</t>
  </si>
  <si>
    <t>Incl. Alternate</t>
  </si>
  <si>
    <t>HB-KCJ</t>
  </si>
  <si>
    <t>Taxi</t>
  </si>
  <si>
    <t>Conting. 15%</t>
  </si>
  <si>
    <t>Final reserve</t>
  </si>
  <si>
    <t>Required fuel</t>
  </si>
  <si>
    <t>Extra fuel</t>
  </si>
  <si>
    <t>TAS</t>
  </si>
  <si>
    <t>MLM</t>
  </si>
  <si>
    <t>Verify values with AFM</t>
  </si>
  <si>
    <t>Enveloppe</t>
  </si>
  <si>
    <t>Fuel main (100) lt</t>
  </si>
  <si>
    <t>Datenbereich</t>
  </si>
  <si>
    <t>TKOF</t>
  </si>
  <si>
    <t xml:space="preserve">       Mass</t>
  </si>
  <si>
    <t>1 USG = 3.785 lt        1 lt = 0.264 USG</t>
  </si>
  <si>
    <t>1 kg = 2.20462 lbs     1 Lbs = 0.4536 kg</t>
  </si>
  <si>
    <t>Baggage (40) kg</t>
  </si>
  <si>
    <t xml:space="preserve"> TAS =</t>
  </si>
  <si>
    <t xml:space="preserve">     DR40</t>
  </si>
  <si>
    <t>SQ 7700 = Emergency / 7600 = Radio failure</t>
  </si>
  <si>
    <t>HB-PQY</t>
  </si>
  <si>
    <t xml:space="preserve">     P28R</t>
  </si>
  <si>
    <t>Baggage (91) kg</t>
  </si>
  <si>
    <t>HB-PKG</t>
  </si>
  <si>
    <t xml:space="preserve">     P28A</t>
  </si>
  <si>
    <t>Fuel main (182) lt</t>
  </si>
  <si>
    <t>HB-CIA</t>
  </si>
  <si>
    <t xml:space="preserve">     C172</t>
  </si>
  <si>
    <t>Baggage 1 (54kg)</t>
  </si>
  <si>
    <t>kgcm/1000</t>
  </si>
  <si>
    <t>inch</t>
  </si>
  <si>
    <t>inchlbs</t>
  </si>
  <si>
    <t>Baggage (90) kg</t>
  </si>
  <si>
    <t>Baggage 2 (23kg)</t>
  </si>
  <si>
    <t>USG</t>
  </si>
  <si>
    <t>Fuel main (272) lt</t>
  </si>
  <si>
    <t>(usable)</t>
  </si>
  <si>
    <t>Fuel main (189) lt</t>
  </si>
  <si>
    <t>(Annahme: Restfuel nur noch im Maintank)</t>
  </si>
  <si>
    <t>J3C / L4</t>
  </si>
  <si>
    <t xml:space="preserve">Fuel main </t>
  </si>
  <si>
    <t>mkg</t>
  </si>
  <si>
    <t>m</t>
  </si>
  <si>
    <t xml:space="preserve">Baggage </t>
  </si>
  <si>
    <t>HB-OAG</t>
  </si>
  <si>
    <t>LSPL</t>
  </si>
  <si>
    <t>LSZG</t>
  </si>
  <si>
    <t>Lokal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</si>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</sst>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"/>
    <numFmt numFmtId="177" formatCode="0.0"/>
    <numFmt numFmtId="178" formatCode="000"/>
    <numFmt numFmtId="181" formatCode="0.000"/>
  </numFmts>
  <fonts count="1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64"/>
      </right>
      <top style="medium">
        <color indexed="22"/>
      </top>
      <bottom/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thin">
        <color indexed="64"/>
      </top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/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55"/>
      </right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 style="medium">
        <color indexed="64"/>
      </right>
      <top style="thin">
        <color indexed="64"/>
      </top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medium">
        <color indexed="22"/>
      </top>
      <bottom style="thin">
        <color indexed="23"/>
      </bottom>
      <diagonal/>
    </border>
    <border>
      <left/>
      <right/>
      <top style="medium">
        <color indexed="22"/>
      </top>
      <bottom style="thin">
        <color indexed="23"/>
      </bottom>
      <diagonal/>
    </border>
    <border>
      <left/>
      <right style="thin">
        <color indexed="23"/>
      </right>
      <top style="medium">
        <color indexed="22"/>
      </top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</borders>
  <cellStyleXfs count="1">
    <xf numFmtId="0" fontId="0" fillId="0" borderId="0"/>
  </cellStyleXfs>
  <cellXfs count="394">
    <xf numFmtId="0" fontId="0" fillId="0" borderId="0" xfId="0"/>
    <xf numFmtId="177" fontId="0" fillId="0" borderId="0" xfId="0" applyNumberFormat="1"/>
    <xf numFmtId="0" fontId="5" fillId="0" borderId="0" xfId="0" applyFont="1"/>
    <xf numFmtId="0" fontId="5" fillId="0" borderId="0" xfId="0" applyFont="1" applyFill="1"/>
    <xf numFmtId="0" fontId="2" fillId="0" borderId="0" xfId="0" applyFont="1"/>
    <xf numFmtId="0" fontId="4" fillId="0" borderId="2" xfId="0" applyFont="1" applyFill="1" applyBorder="1" applyProtection="1"/>
    <xf numFmtId="0" fontId="2" fillId="0" borderId="0" xfId="0" applyFont="1" applyFill="1" applyBorder="1" applyProtection="1"/>
    <xf numFmtId="0" fontId="2" fillId="0" borderId="3" xfId="0" applyFont="1" applyFill="1" applyBorder="1" applyProtection="1"/>
    <xf numFmtId="0" fontId="2" fillId="0" borderId="3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4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0" xfId="0" applyFont="1" applyBorder="1"/>
    <xf numFmtId="0" fontId="6" fillId="2" borderId="8" xfId="0" applyFont="1" applyFill="1" applyBorder="1" applyProtection="1"/>
    <xf numFmtId="0" fontId="6" fillId="2" borderId="9" xfId="0" applyFont="1" applyFill="1" applyBorder="1" applyProtection="1"/>
    <xf numFmtId="0" fontId="6" fillId="2" borderId="8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/>
    </xf>
    <xf numFmtId="0" fontId="1" fillId="2" borderId="10" xfId="0" applyFont="1" applyFill="1" applyBorder="1" applyProtection="1"/>
    <xf numFmtId="0" fontId="1" fillId="2" borderId="8" xfId="0" applyFont="1" applyFill="1" applyBorder="1" applyProtection="1"/>
    <xf numFmtId="0" fontId="7" fillId="0" borderId="8" xfId="0" applyFont="1" applyFill="1" applyBorder="1" applyProtection="1"/>
    <xf numFmtId="0" fontId="7" fillId="0" borderId="11" xfId="0" applyFont="1" applyFill="1" applyBorder="1" applyProtection="1">
      <protection locked="0"/>
    </xf>
    <xf numFmtId="0" fontId="7" fillId="0" borderId="12" xfId="0" applyFont="1" applyBorder="1"/>
    <xf numFmtId="0" fontId="7" fillId="2" borderId="13" xfId="0" applyFont="1" applyFill="1" applyBorder="1" applyProtection="1"/>
    <xf numFmtId="0" fontId="7" fillId="2" borderId="9" xfId="0" applyFont="1" applyFill="1" applyBorder="1" applyProtection="1"/>
    <xf numFmtId="0" fontId="7" fillId="0" borderId="9" xfId="0" applyFont="1" applyFill="1" applyBorder="1" applyProtection="1"/>
    <xf numFmtId="0" fontId="7" fillId="0" borderId="14" xfId="0" applyFont="1" applyFill="1" applyBorder="1" applyProtection="1">
      <protection locked="0"/>
    </xf>
    <xf numFmtId="0" fontId="7" fillId="0" borderId="9" xfId="0" applyFont="1" applyBorder="1"/>
    <xf numFmtId="0" fontId="7" fillId="2" borderId="15" xfId="0" applyFont="1" applyFill="1" applyBorder="1" applyProtection="1"/>
    <xf numFmtId="0" fontId="7" fillId="2" borderId="16" xfId="0" applyFont="1" applyFill="1" applyBorder="1" applyProtection="1"/>
    <xf numFmtId="0" fontId="7" fillId="0" borderId="16" xfId="0" applyFont="1" applyFill="1" applyBorder="1" applyProtection="1"/>
    <xf numFmtId="0" fontId="7" fillId="0" borderId="17" xfId="0" applyFont="1" applyFill="1" applyBorder="1" applyProtection="1">
      <protection locked="0"/>
    </xf>
    <xf numFmtId="0" fontId="7" fillId="0" borderId="18" xfId="0" applyFont="1" applyBorder="1"/>
    <xf numFmtId="0" fontId="7" fillId="0" borderId="19" xfId="0" applyFont="1" applyFill="1" applyBorder="1" applyProtection="1"/>
    <xf numFmtId="0" fontId="7" fillId="0" borderId="3" xfId="0" applyFont="1" applyFill="1" applyBorder="1" applyProtection="1">
      <protection locked="0"/>
    </xf>
    <xf numFmtId="0" fontId="7" fillId="0" borderId="3" xfId="0" applyFont="1" applyFill="1" applyBorder="1" applyProtection="1"/>
    <xf numFmtId="0" fontId="7" fillId="0" borderId="20" xfId="0" applyFont="1" applyFill="1" applyBorder="1" applyProtection="1"/>
    <xf numFmtId="0" fontId="7" fillId="0" borderId="20" xfId="0" applyFont="1" applyFill="1" applyBorder="1" applyProtection="1">
      <protection locked="0"/>
    </xf>
    <xf numFmtId="0" fontId="7" fillId="0" borderId="21" xfId="0" applyFont="1" applyFill="1" applyBorder="1" applyProtection="1">
      <protection locked="0"/>
    </xf>
    <xf numFmtId="0" fontId="7" fillId="0" borderId="0" xfId="0" applyFont="1" applyFill="1" applyBorder="1"/>
    <xf numFmtId="0" fontId="6" fillId="0" borderId="22" xfId="0" applyFont="1" applyFill="1" applyBorder="1" applyProtection="1">
      <protection locked="0"/>
    </xf>
    <xf numFmtId="0" fontId="6" fillId="0" borderId="23" xfId="0" applyFont="1" applyFill="1" applyBorder="1" applyProtection="1">
      <protection locked="0"/>
    </xf>
    <xf numFmtId="0" fontId="7" fillId="0" borderId="0" xfId="0" applyFont="1" applyFill="1"/>
    <xf numFmtId="0" fontId="7" fillId="0" borderId="0" xfId="0" applyFont="1" applyBorder="1"/>
    <xf numFmtId="0" fontId="6" fillId="0" borderId="24" xfId="0" applyFont="1" applyFill="1" applyBorder="1" applyProtection="1">
      <protection locked="0"/>
    </xf>
    <xf numFmtId="0" fontId="7" fillId="0" borderId="25" xfId="0" applyFont="1" applyFill="1" applyBorder="1" applyProtection="1">
      <protection locked="0"/>
    </xf>
    <xf numFmtId="0" fontId="6" fillId="0" borderId="25" xfId="0" applyFont="1" applyFill="1" applyBorder="1" applyProtection="1">
      <protection locked="0"/>
    </xf>
    <xf numFmtId="0" fontId="7" fillId="0" borderId="26" xfId="0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0" fontId="6" fillId="0" borderId="28" xfId="0" applyFont="1" applyFill="1" applyBorder="1" applyProtection="1">
      <protection locked="0"/>
    </xf>
    <xf numFmtId="0" fontId="6" fillId="0" borderId="29" xfId="0" applyFont="1" applyFill="1" applyBorder="1" applyProtection="1">
      <protection locked="0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Protection="1">
      <protection locked="0"/>
    </xf>
    <xf numFmtId="0" fontId="7" fillId="2" borderId="30" xfId="0" applyFont="1" applyFill="1" applyBorder="1" applyProtection="1"/>
    <xf numFmtId="0" fontId="6" fillId="2" borderId="20" xfId="0" applyFont="1" applyFill="1" applyBorder="1" applyProtection="1">
      <protection locked="0"/>
    </xf>
    <xf numFmtId="0" fontId="6" fillId="2" borderId="31" xfId="0" applyFont="1" applyFill="1" applyBorder="1" applyProtection="1">
      <protection locked="0"/>
    </xf>
    <xf numFmtId="0" fontId="7" fillId="2" borderId="32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7" fillId="2" borderId="32" xfId="0" applyFont="1" applyFill="1" applyBorder="1" applyAlignment="1" applyProtection="1">
      <alignment horizontal="left"/>
      <protection locked="0"/>
    </xf>
    <xf numFmtId="0" fontId="7" fillId="0" borderId="21" xfId="0" applyFont="1" applyFill="1" applyBorder="1" applyProtection="1"/>
    <xf numFmtId="0" fontId="7" fillId="0" borderId="2" xfId="0" applyFont="1" applyFill="1" applyBorder="1" applyProtection="1"/>
    <xf numFmtId="1" fontId="7" fillId="2" borderId="20" xfId="0" applyNumberFormat="1" applyFont="1" applyFill="1" applyBorder="1" applyProtection="1"/>
    <xf numFmtId="0" fontId="3" fillId="3" borderId="33" xfId="0" applyFont="1" applyFill="1" applyBorder="1" applyAlignment="1" applyProtection="1">
      <alignment horizontal="center"/>
    </xf>
    <xf numFmtId="0" fontId="3" fillId="3" borderId="34" xfId="0" applyFont="1" applyFill="1" applyBorder="1" applyAlignment="1" applyProtection="1">
      <alignment horizontal="left"/>
    </xf>
    <xf numFmtId="0" fontId="3" fillId="3" borderId="34" xfId="0" applyFont="1" applyFill="1" applyBorder="1" applyAlignment="1" applyProtection="1">
      <alignment horizontal="center"/>
    </xf>
    <xf numFmtId="0" fontId="3" fillId="3" borderId="35" xfId="0" applyFont="1" applyFill="1" applyBorder="1" applyAlignment="1" applyProtection="1">
      <alignment horizontal="center"/>
    </xf>
    <xf numFmtId="0" fontId="3" fillId="3" borderId="36" xfId="0" applyFont="1" applyFill="1" applyBorder="1" applyProtection="1"/>
    <xf numFmtId="0" fontId="3" fillId="3" borderId="37" xfId="0" applyFont="1" applyFill="1" applyBorder="1" applyProtection="1"/>
    <xf numFmtId="0" fontId="3" fillId="3" borderId="38" xfId="0" applyFont="1" applyFill="1" applyBorder="1" applyProtection="1"/>
    <xf numFmtId="0" fontId="3" fillId="3" borderId="0" xfId="0" applyFont="1" applyFill="1"/>
    <xf numFmtId="1" fontId="7" fillId="2" borderId="30" xfId="0" applyNumberFormat="1" applyFont="1" applyFill="1" applyBorder="1" applyProtection="1"/>
    <xf numFmtId="0" fontId="7" fillId="2" borderId="20" xfId="0" applyFont="1" applyFill="1" applyBorder="1" applyProtection="1"/>
    <xf numFmtId="0" fontId="6" fillId="2" borderId="39" xfId="0" applyFont="1" applyFill="1" applyBorder="1" applyProtection="1"/>
    <xf numFmtId="0" fontId="6" fillId="2" borderId="0" xfId="0" applyFont="1" applyFill="1" applyBorder="1" applyProtection="1"/>
    <xf numFmtId="0" fontId="6" fillId="2" borderId="4" xfId="0" applyFont="1" applyFill="1" applyBorder="1" applyProtection="1"/>
    <xf numFmtId="0" fontId="6" fillId="0" borderId="0" xfId="0" applyFont="1" applyFill="1"/>
    <xf numFmtId="0" fontId="6" fillId="2" borderId="19" xfId="0" applyFont="1" applyFill="1" applyBorder="1" applyProtection="1"/>
    <xf numFmtId="0" fontId="6" fillId="2" borderId="20" xfId="0" applyFont="1" applyFill="1" applyBorder="1" applyProtection="1"/>
    <xf numFmtId="0" fontId="6" fillId="2" borderId="40" xfId="0" applyFont="1" applyFill="1" applyBorder="1" applyProtection="1"/>
    <xf numFmtId="0" fontId="6" fillId="2" borderId="41" xfId="0" applyFont="1" applyFill="1" applyBorder="1" applyProtection="1"/>
    <xf numFmtId="0" fontId="6" fillId="4" borderId="37" xfId="0" applyFont="1" applyFill="1" applyBorder="1" applyProtection="1"/>
    <xf numFmtId="0" fontId="6" fillId="2" borderId="42" xfId="0" applyFont="1" applyFill="1" applyBorder="1" applyProtection="1"/>
    <xf numFmtId="176" fontId="6" fillId="4" borderId="41" xfId="0" applyNumberFormat="1" applyFont="1" applyFill="1" applyBorder="1" applyProtection="1"/>
    <xf numFmtId="0" fontId="6" fillId="5" borderId="41" xfId="0" applyFont="1" applyFill="1" applyBorder="1" applyProtection="1">
      <protection locked="0"/>
    </xf>
    <xf numFmtId="177" fontId="6" fillId="4" borderId="43" xfId="0" applyNumberFormat="1" applyFont="1" applyFill="1" applyBorder="1" applyProtection="1"/>
    <xf numFmtId="177" fontId="6" fillId="4" borderId="4" xfId="0" applyNumberFormat="1" applyFont="1" applyFill="1" applyBorder="1" applyProtection="1"/>
    <xf numFmtId="176" fontId="6" fillId="4" borderId="44" xfId="0" applyNumberFormat="1" applyFont="1" applyFill="1" applyBorder="1" applyProtection="1"/>
    <xf numFmtId="0" fontId="6" fillId="5" borderId="44" xfId="0" applyFont="1" applyFill="1" applyBorder="1" applyProtection="1">
      <protection locked="0"/>
    </xf>
    <xf numFmtId="0" fontId="6" fillId="4" borderId="0" xfId="0" applyFont="1" applyFill="1" applyBorder="1" applyProtection="1"/>
    <xf numFmtId="0" fontId="6" fillId="4" borderId="42" xfId="0" applyFont="1" applyFill="1" applyBorder="1" applyProtection="1"/>
    <xf numFmtId="0" fontId="6" fillId="0" borderId="0" xfId="0" applyFont="1" applyFill="1" applyBorder="1" applyProtection="1"/>
    <xf numFmtId="0" fontId="6" fillId="4" borderId="4" xfId="0" applyFont="1" applyFill="1" applyBorder="1" applyProtection="1"/>
    <xf numFmtId="0" fontId="6" fillId="0" borderId="39" xfId="0" applyFont="1" applyBorder="1" applyProtection="1"/>
    <xf numFmtId="0" fontId="6" fillId="4" borderId="45" xfId="0" applyFont="1" applyFill="1" applyBorder="1" applyProtection="1"/>
    <xf numFmtId="0" fontId="6" fillId="4" borderId="46" xfId="0" applyFont="1" applyFill="1" applyBorder="1" applyProtection="1"/>
    <xf numFmtId="0" fontId="6" fillId="0" borderId="46" xfId="0" applyFont="1" applyFill="1" applyBorder="1" applyProtection="1"/>
    <xf numFmtId="0" fontId="6" fillId="4" borderId="47" xfId="0" applyFont="1" applyFill="1" applyBorder="1" applyProtection="1"/>
    <xf numFmtId="0" fontId="3" fillId="2" borderId="5" xfId="0" applyFont="1" applyFill="1" applyBorder="1" applyProtection="1"/>
    <xf numFmtId="0" fontId="3" fillId="2" borderId="6" xfId="0" applyFont="1" applyFill="1" applyBorder="1" applyProtection="1"/>
    <xf numFmtId="0" fontId="3" fillId="2" borderId="48" xfId="0" applyFont="1" applyFill="1" applyBorder="1" applyProtection="1"/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6" fillId="0" borderId="4" xfId="0" applyFont="1" applyFill="1" applyBorder="1" applyProtection="1"/>
    <xf numFmtId="0" fontId="6" fillId="0" borderId="47" xfId="0" applyFont="1" applyFill="1" applyBorder="1" applyProtection="1"/>
    <xf numFmtId="0" fontId="7" fillId="0" borderId="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0" fillId="0" borderId="0" xfId="0" applyFill="1" applyBorder="1"/>
    <xf numFmtId="1" fontId="0" fillId="0" borderId="0" xfId="0" applyNumberFormat="1" applyFill="1" applyBorder="1"/>
    <xf numFmtId="177" fontId="3" fillId="0" borderId="0" xfId="0" applyNumberFormat="1" applyFont="1" applyFill="1" applyBorder="1"/>
    <xf numFmtId="1" fontId="3" fillId="0" borderId="0" xfId="0" applyNumberFormat="1" applyFont="1" applyFill="1" applyBorder="1"/>
    <xf numFmtId="0" fontId="4" fillId="0" borderId="0" xfId="0" applyFont="1" applyBorder="1"/>
    <xf numFmtId="177" fontId="7" fillId="0" borderId="0" xfId="0" applyNumberFormat="1" applyFont="1" applyFill="1"/>
    <xf numFmtId="0" fontId="7" fillId="0" borderId="41" xfId="0" applyFont="1" applyFill="1" applyBorder="1"/>
    <xf numFmtId="0" fontId="2" fillId="0" borderId="49" xfId="0" applyFont="1" applyBorder="1"/>
    <xf numFmtId="0" fontId="7" fillId="0" borderId="50" xfId="0" applyFont="1" applyBorder="1"/>
    <xf numFmtId="0" fontId="7" fillId="0" borderId="51" xfId="0" applyFont="1" applyBorder="1"/>
    <xf numFmtId="0" fontId="7" fillId="0" borderId="52" xfId="0" applyFont="1" applyBorder="1"/>
    <xf numFmtId="0" fontId="7" fillId="0" borderId="49" xfId="0" applyFont="1" applyFill="1" applyBorder="1"/>
    <xf numFmtId="0" fontId="7" fillId="0" borderId="49" xfId="0" applyFont="1" applyBorder="1"/>
    <xf numFmtId="0" fontId="3" fillId="3" borderId="49" xfId="0" applyFont="1" applyFill="1" applyBorder="1"/>
    <xf numFmtId="0" fontId="5" fillId="0" borderId="49" xfId="0" applyFont="1" applyBorder="1"/>
    <xf numFmtId="0" fontId="10" fillId="3" borderId="38" xfId="0" applyFont="1" applyFill="1" applyBorder="1" applyAlignment="1" applyProtection="1">
      <alignment horizontal="center"/>
      <protection locked="0"/>
    </xf>
    <xf numFmtId="0" fontId="11" fillId="3" borderId="38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" borderId="53" xfId="0" applyFont="1" applyFill="1" applyBorder="1" applyProtection="1"/>
    <xf numFmtId="0" fontId="3" fillId="2" borderId="3" xfId="0" applyFont="1" applyFill="1" applyBorder="1" applyProtection="1"/>
    <xf numFmtId="0" fontId="3" fillId="4" borderId="54" xfId="0" applyFont="1" applyFill="1" applyBorder="1" applyProtection="1"/>
    <xf numFmtId="0" fontId="3" fillId="0" borderId="39" xfId="0" applyFont="1" applyFill="1" applyBorder="1" applyProtection="1"/>
    <xf numFmtId="0" fontId="3" fillId="0" borderId="0" xfId="0" applyFont="1" applyFill="1" applyBorder="1" applyProtection="1"/>
    <xf numFmtId="177" fontId="3" fillId="0" borderId="0" xfId="0" applyNumberFormat="1" applyFont="1" applyFill="1" applyBorder="1" applyProtection="1"/>
    <xf numFmtId="0" fontId="6" fillId="2" borderId="46" xfId="0" applyFont="1" applyFill="1" applyBorder="1" applyProtection="1"/>
    <xf numFmtId="0" fontId="6" fillId="2" borderId="33" xfId="0" applyFont="1" applyFill="1" applyBorder="1" applyProtection="1"/>
    <xf numFmtId="0" fontId="6" fillId="2" borderId="38" xfId="0" applyFont="1" applyFill="1" applyBorder="1" applyProtection="1"/>
    <xf numFmtId="0" fontId="6" fillId="2" borderId="45" xfId="0" applyFont="1" applyFill="1" applyBorder="1" applyProtection="1"/>
    <xf numFmtId="0" fontId="6" fillId="4" borderId="41" xfId="0" applyFont="1" applyFill="1" applyBorder="1" applyProtection="1">
      <protection locked="0"/>
    </xf>
    <xf numFmtId="0" fontId="5" fillId="0" borderId="0" xfId="0" applyFont="1" applyBorder="1"/>
    <xf numFmtId="0" fontId="3" fillId="3" borderId="0" xfId="0" applyFont="1" applyFill="1" applyBorder="1"/>
    <xf numFmtId="0" fontId="7" fillId="2" borderId="49" xfId="0" applyFont="1" applyFill="1" applyBorder="1"/>
    <xf numFmtId="0" fontId="7" fillId="2" borderId="0" xfId="0" applyFont="1" applyFill="1"/>
    <xf numFmtId="0" fontId="3" fillId="2" borderId="0" xfId="0" applyFont="1" applyFill="1"/>
    <xf numFmtId="1" fontId="7" fillId="0" borderId="0" xfId="0" applyNumberFormat="1" applyFont="1" applyFill="1"/>
    <xf numFmtId="0" fontId="7" fillId="0" borderId="45" xfId="0" applyFont="1" applyFill="1" applyBorder="1" applyAlignment="1" applyProtection="1">
      <alignment horizontal="center"/>
      <protection locked="0"/>
    </xf>
    <xf numFmtId="0" fontId="7" fillId="0" borderId="55" xfId="0" applyFont="1" applyFill="1" applyBorder="1" applyAlignment="1" applyProtection="1">
      <alignment horizontal="center"/>
      <protection locked="0"/>
    </xf>
    <xf numFmtId="0" fontId="7" fillId="2" borderId="55" xfId="0" applyFont="1" applyFill="1" applyBorder="1" applyAlignment="1" applyProtection="1">
      <alignment horizontal="center"/>
      <protection locked="0"/>
    </xf>
    <xf numFmtId="0" fontId="7" fillId="2" borderId="56" xfId="0" applyFont="1" applyFill="1" applyBorder="1" applyProtection="1">
      <protection locked="0"/>
    </xf>
    <xf numFmtId="0" fontId="7" fillId="2" borderId="57" xfId="0" applyFont="1" applyFill="1" applyBorder="1" applyProtection="1">
      <protection locked="0"/>
    </xf>
    <xf numFmtId="0" fontId="6" fillId="2" borderId="56" xfId="0" applyFont="1" applyFill="1" applyBorder="1" applyProtection="1">
      <protection locked="0"/>
    </xf>
    <xf numFmtId="0" fontId="6" fillId="2" borderId="58" xfId="0" applyFont="1" applyFill="1" applyBorder="1" applyProtection="1">
      <protection locked="0"/>
    </xf>
    <xf numFmtId="0" fontId="7" fillId="0" borderId="59" xfId="0" applyFont="1" applyFill="1" applyBorder="1" applyAlignment="1" applyProtection="1">
      <alignment horizontal="center"/>
      <protection locked="0"/>
    </xf>
    <xf numFmtId="0" fontId="7" fillId="0" borderId="60" xfId="0" applyFont="1" applyFill="1" applyBorder="1" applyAlignment="1" applyProtection="1">
      <alignment horizontal="center"/>
      <protection locked="0"/>
    </xf>
    <xf numFmtId="0" fontId="7" fillId="0" borderId="61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178" fontId="7" fillId="0" borderId="64" xfId="0" applyNumberFormat="1" applyFont="1" applyFill="1" applyBorder="1" applyAlignment="1" applyProtection="1">
      <alignment horizontal="center"/>
      <protection locked="0"/>
    </xf>
    <xf numFmtId="178" fontId="8" fillId="0" borderId="62" xfId="0" applyNumberFormat="1" applyFont="1" applyFill="1" applyBorder="1" applyAlignment="1" applyProtection="1">
      <alignment horizontal="center"/>
      <protection locked="0"/>
    </xf>
    <xf numFmtId="178" fontId="7" fillId="0" borderId="62" xfId="0" applyNumberFormat="1" applyFont="1" applyFill="1" applyBorder="1" applyAlignment="1" applyProtection="1">
      <alignment horizontal="center"/>
      <protection locked="0"/>
    </xf>
    <xf numFmtId="0" fontId="3" fillId="3" borderId="65" xfId="0" applyFont="1" applyFill="1" applyBorder="1" applyAlignment="1" applyProtection="1">
      <alignment horizontal="left"/>
    </xf>
    <xf numFmtId="0" fontId="6" fillId="3" borderId="66" xfId="0" applyFont="1" applyFill="1" applyBorder="1" applyAlignment="1" applyProtection="1">
      <alignment horizontal="center"/>
    </xf>
    <xf numFmtId="0" fontId="7" fillId="2" borderId="62" xfId="0" applyFont="1" applyFill="1" applyBorder="1" applyProtection="1">
      <protection locked="0"/>
    </xf>
    <xf numFmtId="178" fontId="7" fillId="0" borderId="67" xfId="0" applyNumberFormat="1" applyFont="1" applyFill="1" applyBorder="1" applyAlignment="1" applyProtection="1">
      <alignment horizontal="center"/>
      <protection locked="0"/>
    </xf>
    <xf numFmtId="0" fontId="3" fillId="3" borderId="68" xfId="0" applyFont="1" applyFill="1" applyBorder="1" applyProtection="1"/>
    <xf numFmtId="0" fontId="6" fillId="2" borderId="62" xfId="0" applyFont="1" applyFill="1" applyBorder="1" applyProtection="1">
      <protection locked="0"/>
    </xf>
    <xf numFmtId="178" fontId="7" fillId="2" borderId="62" xfId="0" applyNumberFormat="1" applyFont="1" applyFill="1" applyBorder="1" applyAlignment="1" applyProtection="1">
      <alignment horizontal="center"/>
      <protection locked="0"/>
    </xf>
    <xf numFmtId="0" fontId="3" fillId="2" borderId="69" xfId="0" applyFont="1" applyFill="1" applyBorder="1" applyAlignment="1" applyProtection="1">
      <alignment horizontal="center"/>
    </xf>
    <xf numFmtId="0" fontId="3" fillId="2" borderId="70" xfId="0" applyFont="1" applyFill="1" applyBorder="1" applyAlignment="1" applyProtection="1">
      <alignment horizontal="center"/>
    </xf>
    <xf numFmtId="0" fontId="3" fillId="2" borderId="71" xfId="0" applyFont="1" applyFill="1" applyBorder="1" applyAlignment="1" applyProtection="1">
      <alignment horizontal="center"/>
    </xf>
    <xf numFmtId="0" fontId="3" fillId="2" borderId="72" xfId="0" applyFont="1" applyFill="1" applyBorder="1" applyAlignment="1" applyProtection="1">
      <alignment horizontal="center"/>
    </xf>
    <xf numFmtId="0" fontId="6" fillId="2" borderId="41" xfId="0" applyFont="1" applyFill="1" applyBorder="1" applyAlignment="1" applyProtection="1">
      <alignment horizontal="center"/>
    </xf>
    <xf numFmtId="177" fontId="7" fillId="0" borderId="73" xfId="0" applyNumberFormat="1" applyFont="1" applyFill="1" applyBorder="1"/>
    <xf numFmtId="177" fontId="6" fillId="4" borderId="31" xfId="0" applyNumberFormat="1" applyFont="1" applyFill="1" applyBorder="1" applyProtection="1"/>
    <xf numFmtId="177" fontId="6" fillId="2" borderId="31" xfId="0" applyNumberFormat="1" applyFont="1" applyFill="1" applyBorder="1" applyProtection="1"/>
    <xf numFmtId="0" fontId="1" fillId="5" borderId="0" xfId="0" applyFont="1" applyFill="1"/>
    <xf numFmtId="0" fontId="3" fillId="2" borderId="19" xfId="0" applyFont="1" applyFill="1" applyBorder="1" applyProtection="1"/>
    <xf numFmtId="0" fontId="13" fillId="2" borderId="2" xfId="0" applyFont="1" applyFill="1" applyBorder="1" applyProtection="1"/>
    <xf numFmtId="0" fontId="13" fillId="2" borderId="39" xfId="0" applyFont="1" applyFill="1" applyBorder="1" applyProtection="1"/>
    <xf numFmtId="177" fontId="6" fillId="5" borderId="31" xfId="0" applyNumberFormat="1" applyFont="1" applyFill="1" applyBorder="1" applyProtection="1"/>
    <xf numFmtId="0" fontId="3" fillId="4" borderId="36" xfId="0" applyFont="1" applyFill="1" applyBorder="1" applyProtection="1"/>
    <xf numFmtId="0" fontId="6" fillId="4" borderId="73" xfId="0" applyFont="1" applyFill="1" applyBorder="1" applyProtection="1"/>
    <xf numFmtId="0" fontId="3" fillId="4" borderId="74" xfId="0" applyFont="1" applyFill="1" applyBorder="1" applyProtection="1"/>
    <xf numFmtId="0" fontId="7" fillId="0" borderId="75" xfId="0" applyFont="1" applyFill="1" applyBorder="1" applyAlignment="1" applyProtection="1">
      <alignment horizontal="center"/>
      <protection locked="0"/>
    </xf>
    <xf numFmtId="1" fontId="7" fillId="0" borderId="64" xfId="0" applyNumberFormat="1" applyFont="1" applyFill="1" applyBorder="1" applyAlignment="1" applyProtection="1">
      <alignment horizontal="center"/>
    </xf>
    <xf numFmtId="0" fontId="7" fillId="0" borderId="64" xfId="0" applyFont="1" applyFill="1" applyBorder="1" applyAlignment="1" applyProtection="1">
      <alignment horizontal="center"/>
    </xf>
    <xf numFmtId="1" fontId="8" fillId="0" borderId="1" xfId="0" applyNumberFormat="1" applyFont="1" applyFill="1" applyBorder="1" applyAlignment="1" applyProtection="1">
      <alignment horizontal="center"/>
      <protection locked="0"/>
    </xf>
    <xf numFmtId="1" fontId="7" fillId="0" borderId="62" xfId="0" applyNumberFormat="1" applyFont="1" applyFill="1" applyBorder="1" applyAlignment="1" applyProtection="1">
      <alignment horizontal="center"/>
    </xf>
    <xf numFmtId="0" fontId="8" fillId="0" borderId="62" xfId="0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62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62" xfId="0" applyFont="1" applyFill="1" applyBorder="1" applyAlignment="1" applyProtection="1">
      <alignment horizontal="center"/>
      <protection locked="0"/>
    </xf>
    <xf numFmtId="0" fontId="7" fillId="2" borderId="56" xfId="0" applyFont="1" applyFill="1" applyBorder="1" applyAlignment="1" applyProtection="1">
      <alignment horizontal="center"/>
      <protection locked="0"/>
    </xf>
    <xf numFmtId="176" fontId="7" fillId="2" borderId="76" xfId="0" applyNumberFormat="1" applyFont="1" applyFill="1" applyBorder="1" applyAlignment="1" applyProtection="1">
      <alignment horizontal="center"/>
      <protection locked="0"/>
    </xf>
    <xf numFmtId="0" fontId="7" fillId="2" borderId="76" xfId="0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176" fontId="7" fillId="0" borderId="67" xfId="0" applyNumberFormat="1" applyFont="1" applyFill="1" applyBorder="1" applyAlignment="1" applyProtection="1">
      <alignment horizontal="center"/>
      <protection locked="0"/>
    </xf>
    <xf numFmtId="0" fontId="7" fillId="0" borderId="67" xfId="0" applyFont="1" applyFill="1" applyBorder="1" applyAlignment="1" applyProtection="1">
      <alignment horizontal="center"/>
    </xf>
    <xf numFmtId="0" fontId="3" fillId="3" borderId="66" xfId="0" applyFont="1" applyFill="1" applyBorder="1" applyAlignment="1" applyProtection="1">
      <alignment horizontal="left"/>
    </xf>
    <xf numFmtId="0" fontId="3" fillId="3" borderId="38" xfId="0" applyFont="1" applyFill="1" applyBorder="1" applyAlignment="1" applyProtection="1">
      <alignment horizontal="left"/>
    </xf>
    <xf numFmtId="0" fontId="6" fillId="2" borderId="40" xfId="0" applyFont="1" applyFill="1" applyBorder="1" applyAlignment="1" applyProtection="1">
      <alignment horizontal="center"/>
    </xf>
    <xf numFmtId="1" fontId="6" fillId="2" borderId="4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0" fontId="6" fillId="0" borderId="41" xfId="0" applyFont="1" applyBorder="1" applyAlignment="1" applyProtection="1">
      <alignment horizontal="center"/>
    </xf>
    <xf numFmtId="1" fontId="6" fillId="0" borderId="40" xfId="0" applyNumberFormat="1" applyFont="1" applyFill="1" applyBorder="1" applyAlignment="1" applyProtection="1">
      <alignment horizontal="center"/>
    </xf>
    <xf numFmtId="177" fontId="6" fillId="0" borderId="41" xfId="0" applyNumberFormat="1" applyFont="1" applyFill="1" applyBorder="1" applyAlignment="1" applyProtection="1">
      <alignment horizontal="center"/>
    </xf>
    <xf numFmtId="2" fontId="6" fillId="0" borderId="20" xfId="0" applyNumberFormat="1" applyFont="1" applyBorder="1" applyAlignment="1" applyProtection="1">
      <alignment horizontal="center"/>
    </xf>
    <xf numFmtId="0" fontId="6" fillId="0" borderId="41" xfId="0" applyFont="1" applyFill="1" applyBorder="1" applyAlignment="1" applyProtection="1">
      <alignment horizontal="center"/>
    </xf>
    <xf numFmtId="0" fontId="6" fillId="5" borderId="41" xfId="0" applyFont="1" applyFill="1" applyBorder="1" applyAlignment="1" applyProtection="1">
      <alignment horizontal="center"/>
      <protection locked="0"/>
    </xf>
    <xf numFmtId="177" fontId="6" fillId="0" borderId="20" xfId="0" applyNumberFormat="1" applyFont="1" applyBorder="1" applyAlignment="1" applyProtection="1">
      <alignment horizontal="center"/>
    </xf>
    <xf numFmtId="177" fontId="6" fillId="0" borderId="41" xfId="0" applyNumberFormat="1" applyFont="1" applyBorder="1" applyAlignment="1" applyProtection="1">
      <alignment horizontal="center"/>
    </xf>
    <xf numFmtId="0" fontId="6" fillId="0" borderId="44" xfId="0" applyFont="1" applyBorder="1" applyAlignment="1" applyProtection="1">
      <alignment horizontal="center"/>
    </xf>
    <xf numFmtId="0" fontId="6" fillId="0" borderId="36" xfId="0" applyFont="1" applyBorder="1" applyAlignment="1" applyProtection="1">
      <alignment horizontal="center"/>
    </xf>
    <xf numFmtId="1" fontId="6" fillId="0" borderId="44" xfId="0" applyNumberFormat="1" applyFont="1" applyFill="1" applyBorder="1" applyAlignment="1" applyProtection="1">
      <alignment horizontal="center"/>
    </xf>
    <xf numFmtId="177" fontId="6" fillId="0" borderId="38" xfId="0" applyNumberFormat="1" applyFont="1" applyBorder="1" applyAlignment="1" applyProtection="1">
      <alignment horizontal="center"/>
    </xf>
    <xf numFmtId="0" fontId="6" fillId="0" borderId="78" xfId="0" applyFont="1" applyBorder="1" applyAlignment="1" applyProtection="1">
      <alignment horizontal="center"/>
    </xf>
    <xf numFmtId="0" fontId="6" fillId="0" borderId="79" xfId="0" applyFont="1" applyBorder="1" applyAlignment="1" applyProtection="1">
      <alignment horizontal="center"/>
    </xf>
    <xf numFmtId="1" fontId="6" fillId="0" borderId="78" xfId="0" applyNumberFormat="1" applyFont="1" applyFill="1" applyBorder="1" applyAlignment="1" applyProtection="1">
      <alignment horizontal="center"/>
    </xf>
    <xf numFmtId="177" fontId="6" fillId="0" borderId="46" xfId="0" applyNumberFormat="1" applyFont="1" applyBorder="1" applyAlignment="1" applyProtection="1">
      <alignment horizontal="center"/>
    </xf>
    <xf numFmtId="0" fontId="1" fillId="0" borderId="8" xfId="0" applyFont="1" applyFill="1" applyBorder="1" applyProtection="1"/>
    <xf numFmtId="0" fontId="1" fillId="0" borderId="1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Border="1"/>
    <xf numFmtId="0" fontId="1" fillId="0" borderId="0" xfId="0" applyFont="1" applyFill="1" applyBorder="1"/>
    <xf numFmtId="0" fontId="1" fillId="0" borderId="50" xfId="0" applyFont="1" applyBorder="1"/>
    <xf numFmtId="0" fontId="1" fillId="0" borderId="12" xfId="0" applyFont="1" applyBorder="1"/>
    <xf numFmtId="0" fontId="1" fillId="2" borderId="13" xfId="0" applyFont="1" applyFill="1" applyBorder="1" applyProtection="1"/>
    <xf numFmtId="0" fontId="1" fillId="2" borderId="9" xfId="0" applyFont="1" applyFill="1" applyBorder="1" applyProtection="1"/>
    <xf numFmtId="0" fontId="1" fillId="0" borderId="9" xfId="0" applyFont="1" applyFill="1" applyBorder="1" applyProtection="1"/>
    <xf numFmtId="0" fontId="1" fillId="0" borderId="14" xfId="0" applyFont="1" applyFill="1" applyBorder="1" applyProtection="1">
      <protection locked="0"/>
    </xf>
    <xf numFmtId="0" fontId="1" fillId="0" borderId="51" xfId="0" applyFont="1" applyBorder="1"/>
    <xf numFmtId="0" fontId="1" fillId="0" borderId="9" xfId="0" applyFont="1" applyBorder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16" xfId="0" applyFont="1" applyFill="1" applyBorder="1" applyProtection="1">
      <protection locked="0"/>
    </xf>
    <xf numFmtId="0" fontId="1" fillId="0" borderId="16" xfId="0" applyFont="1" applyFill="1" applyBorder="1" applyProtection="1"/>
    <xf numFmtId="0" fontId="1" fillId="0" borderId="17" xfId="0" applyFont="1" applyFill="1" applyBorder="1" applyProtection="1">
      <protection locked="0"/>
    </xf>
    <xf numFmtId="0" fontId="1" fillId="0" borderId="52" xfId="0" applyFont="1" applyBorder="1"/>
    <xf numFmtId="0" fontId="1" fillId="0" borderId="18" xfId="0" applyFont="1" applyBorder="1"/>
    <xf numFmtId="0" fontId="1" fillId="0" borderId="19" xfId="0" applyFont="1" applyFill="1" applyBorder="1" applyProtection="1"/>
    <xf numFmtId="0" fontId="1" fillId="0" borderId="3" xfId="0" applyFont="1" applyFill="1" applyBorder="1" applyProtection="1">
      <protection locked="0"/>
    </xf>
    <xf numFmtId="0" fontId="1" fillId="0" borderId="3" xfId="0" applyFont="1" applyFill="1" applyBorder="1" applyProtection="1"/>
    <xf numFmtId="0" fontId="1" fillId="0" borderId="20" xfId="0" applyFont="1" applyFill="1" applyBorder="1" applyProtection="1"/>
    <xf numFmtId="0" fontId="1" fillId="0" borderId="20" xfId="0" applyFont="1" applyFill="1" applyBorder="1" applyProtection="1">
      <protection locked="0"/>
    </xf>
    <xf numFmtId="0" fontId="1" fillId="0" borderId="21" xfId="0" applyFont="1" applyFill="1" applyBorder="1" applyProtection="1"/>
    <xf numFmtId="0" fontId="1" fillId="0" borderId="21" xfId="0" applyFont="1" applyFill="1" applyBorder="1" applyProtection="1">
      <protection locked="0"/>
    </xf>
    <xf numFmtId="0" fontId="1" fillId="0" borderId="49" xfId="0" applyFont="1" applyFill="1" applyBorder="1"/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1" fontId="1" fillId="2" borderId="30" xfId="0" applyNumberFormat="1" applyFont="1" applyFill="1" applyBorder="1" applyProtection="1"/>
    <xf numFmtId="0" fontId="1" fillId="2" borderId="20" xfId="0" applyFont="1" applyFill="1" applyBorder="1" applyProtection="1">
      <protection locked="0"/>
    </xf>
    <xf numFmtId="1" fontId="1" fillId="2" borderId="20" xfId="0" applyNumberFormat="1" applyFont="1" applyFill="1" applyBorder="1" applyProtection="1"/>
    <xf numFmtId="0" fontId="1" fillId="2" borderId="20" xfId="0" applyFont="1" applyFill="1" applyBorder="1" applyProtection="1"/>
    <xf numFmtId="0" fontId="1" fillId="2" borderId="30" xfId="0" applyFont="1" applyFill="1" applyBorder="1" applyProtection="1"/>
    <xf numFmtId="0" fontId="1" fillId="0" borderId="49" xfId="0" applyFont="1" applyBorder="1"/>
    <xf numFmtId="0" fontId="1" fillId="0" borderId="59" xfId="0" applyFont="1" applyFill="1" applyBorder="1" applyAlignment="1" applyProtection="1">
      <alignment horizontal="center"/>
      <protection locked="0"/>
    </xf>
    <xf numFmtId="0" fontId="1" fillId="0" borderId="61" xfId="0" applyFont="1" applyFill="1" applyBorder="1" applyProtection="1">
      <protection locked="0"/>
    </xf>
    <xf numFmtId="0" fontId="1" fillId="0" borderId="55" xfId="0" applyFont="1" applyFill="1" applyBorder="1" applyAlignment="1" applyProtection="1">
      <alignment horizontal="center"/>
      <protection locked="0"/>
    </xf>
    <xf numFmtId="0" fontId="1" fillId="0" borderId="62" xfId="0" applyFont="1" applyFill="1" applyBorder="1" applyProtection="1">
      <protection locked="0"/>
    </xf>
    <xf numFmtId="0" fontId="1" fillId="0" borderId="60" xfId="0" applyFont="1" applyFill="1" applyBorder="1" applyAlignment="1" applyProtection="1">
      <alignment horizontal="center"/>
      <protection locked="0"/>
    </xf>
    <xf numFmtId="0" fontId="1" fillId="0" borderId="63" xfId="0" applyFont="1" applyFill="1" applyBorder="1" applyProtection="1">
      <protection locked="0"/>
    </xf>
    <xf numFmtId="0" fontId="1" fillId="0" borderId="2" xfId="0" applyFont="1" applyFill="1" applyBorder="1" applyProtection="1"/>
    <xf numFmtId="0" fontId="1" fillId="0" borderId="27" xfId="0" applyFont="1" applyFill="1" applyBorder="1" applyAlignment="1" applyProtection="1">
      <alignment horizontal="center"/>
      <protection locked="0"/>
    </xf>
    <xf numFmtId="0" fontId="1" fillId="0" borderId="0" xfId="0" applyFont="1" applyFill="1"/>
    <xf numFmtId="178" fontId="1" fillId="0" borderId="64" xfId="0" applyNumberFormat="1" applyFont="1" applyFill="1" applyBorder="1" applyAlignment="1" applyProtection="1">
      <alignment horizontal="center"/>
      <protection locked="0"/>
    </xf>
    <xf numFmtId="0" fontId="1" fillId="0" borderId="75" xfId="0" applyFont="1" applyFill="1" applyBorder="1" applyAlignment="1" applyProtection="1">
      <alignment horizontal="center"/>
      <protection locked="0"/>
    </xf>
    <xf numFmtId="1" fontId="1" fillId="0" borderId="64" xfId="0" applyNumberFormat="1" applyFont="1" applyFill="1" applyBorder="1" applyAlignment="1" applyProtection="1">
      <alignment horizontal="center"/>
    </xf>
    <xf numFmtId="0" fontId="1" fillId="0" borderId="64" xfId="0" applyFont="1" applyFill="1" applyBorder="1" applyAlignment="1" applyProtection="1">
      <alignment horizontal="center"/>
    </xf>
    <xf numFmtId="178" fontId="1" fillId="0" borderId="62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62" xfId="0" applyNumberFormat="1" applyFont="1" applyFill="1" applyBorder="1" applyAlignment="1" applyProtection="1">
      <alignment horizontal="center"/>
    </xf>
    <xf numFmtId="0" fontId="1" fillId="0" borderId="62" xfId="0" applyFont="1" applyFill="1" applyBorder="1" applyAlignment="1" applyProtection="1">
      <alignment horizontal="center"/>
    </xf>
    <xf numFmtId="0" fontId="1" fillId="2" borderId="49" xfId="0" applyFont="1" applyFill="1" applyBorder="1"/>
    <xf numFmtId="0" fontId="1" fillId="2" borderId="0" xfId="0" applyFont="1" applyFill="1"/>
    <xf numFmtId="1" fontId="1" fillId="0" borderId="0" xfId="0" applyNumberFormat="1" applyFont="1" applyFill="1"/>
    <xf numFmtId="1" fontId="1" fillId="0" borderId="1" xfId="0" applyNumberFormat="1" applyFont="1" applyFill="1" applyBorder="1" applyAlignment="1" applyProtection="1">
      <alignment horizontal="center"/>
    </xf>
    <xf numFmtId="0" fontId="1" fillId="0" borderId="41" xfId="0" applyFont="1" applyFill="1" applyBorder="1"/>
    <xf numFmtId="177" fontId="1" fillId="0" borderId="73" xfId="0" applyNumberFormat="1" applyFont="1" applyFill="1" applyBorder="1"/>
    <xf numFmtId="0" fontId="1" fillId="2" borderId="55" xfId="0" applyFont="1" applyFill="1" applyBorder="1" applyAlignment="1" applyProtection="1">
      <alignment horizontal="center"/>
      <protection locked="0"/>
    </xf>
    <xf numFmtId="0" fontId="1" fillId="2" borderId="62" xfId="0" applyFont="1" applyFill="1" applyBorder="1" applyProtection="1">
      <protection locked="0"/>
    </xf>
    <xf numFmtId="0" fontId="1" fillId="2" borderId="56" xfId="0" applyFont="1" applyFill="1" applyBorder="1" applyProtection="1">
      <protection locked="0"/>
    </xf>
    <xf numFmtId="0" fontId="1" fillId="2" borderId="57" xfId="0" applyFont="1" applyFill="1" applyBorder="1" applyProtection="1">
      <protection locked="0"/>
    </xf>
    <xf numFmtId="178" fontId="1" fillId="2" borderId="62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62" xfId="0" applyFont="1" applyFill="1" applyBorder="1" applyAlignment="1" applyProtection="1">
      <alignment horizontal="center"/>
      <protection locked="0"/>
    </xf>
    <xf numFmtId="0" fontId="1" fillId="2" borderId="56" xfId="0" applyFont="1" applyFill="1" applyBorder="1" applyAlignment="1" applyProtection="1">
      <alignment horizontal="center"/>
      <protection locked="0"/>
    </xf>
    <xf numFmtId="176" fontId="1" fillId="2" borderId="76" xfId="0" applyNumberFormat="1" applyFont="1" applyFill="1" applyBorder="1" applyAlignment="1" applyProtection="1">
      <alignment horizontal="center"/>
      <protection locked="0"/>
    </xf>
    <xf numFmtId="0" fontId="1" fillId="2" borderId="76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45" xfId="0" applyFont="1" applyFill="1" applyBorder="1" applyAlignment="1" applyProtection="1">
      <alignment horizontal="center"/>
      <protection locked="0"/>
    </xf>
    <xf numFmtId="178" fontId="1" fillId="0" borderId="67" xfId="0" applyNumberFormat="1" applyFont="1" applyFill="1" applyBorder="1" applyAlignment="1" applyProtection="1">
      <alignment horizontal="center"/>
      <protection locked="0"/>
    </xf>
    <xf numFmtId="0" fontId="1" fillId="0" borderId="77" xfId="0" applyFont="1" applyFill="1" applyBorder="1" applyAlignment="1" applyProtection="1">
      <alignment horizontal="center"/>
      <protection locked="0"/>
    </xf>
    <xf numFmtId="176" fontId="1" fillId="0" borderId="67" xfId="0" applyNumberFormat="1" applyFont="1" applyFill="1" applyBorder="1" applyAlignment="1" applyProtection="1">
      <alignment horizontal="center"/>
      <protection locked="0"/>
    </xf>
    <xf numFmtId="0" fontId="1" fillId="0" borderId="67" xfId="0" applyFont="1" applyFill="1" applyBorder="1" applyAlignment="1" applyProtection="1">
      <alignment horizontal="center"/>
    </xf>
    <xf numFmtId="0" fontId="1" fillId="0" borderId="25" xfId="0" applyFont="1" applyFill="1" applyBorder="1" applyProtection="1">
      <protection locked="0"/>
    </xf>
    <xf numFmtId="0" fontId="1" fillId="0" borderId="26" xfId="0" applyFont="1" applyFill="1" applyBorder="1" applyProtection="1">
      <protection locked="0"/>
    </xf>
    <xf numFmtId="177" fontId="6" fillId="5" borderId="43" xfId="0" applyNumberFormat="1" applyFont="1" applyFill="1" applyBorder="1" applyProtection="1">
      <protection locked="0"/>
    </xf>
    <xf numFmtId="1" fontId="6" fillId="0" borderId="40" xfId="0" applyNumberFormat="1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>
      <alignment horizontal="center"/>
      <protection locked="0"/>
    </xf>
    <xf numFmtId="1" fontId="14" fillId="2" borderId="41" xfId="0" applyNumberFormat="1" applyFont="1" applyFill="1" applyBorder="1" applyAlignment="1" applyProtection="1">
      <alignment horizontal="center"/>
    </xf>
    <xf numFmtId="2" fontId="0" fillId="0" borderId="0" xfId="0" applyNumberFormat="1"/>
    <xf numFmtId="0" fontId="6" fillId="2" borderId="0" xfId="0" applyFont="1" applyFill="1" applyBorder="1" applyAlignment="1" applyProtection="1">
      <alignment horizontal="center"/>
    </xf>
    <xf numFmtId="2" fontId="6" fillId="0" borderId="41" xfId="0" applyNumberFormat="1" applyFont="1" applyFill="1" applyBorder="1" applyAlignment="1" applyProtection="1">
      <alignment horizontal="center"/>
    </xf>
    <xf numFmtId="1" fontId="6" fillId="0" borderId="20" xfId="0" applyNumberFormat="1" applyFont="1" applyBorder="1" applyAlignment="1" applyProtection="1">
      <alignment horizontal="center"/>
    </xf>
    <xf numFmtId="2" fontId="1" fillId="0" borderId="0" xfId="0" applyNumberFormat="1" applyFont="1" applyFill="1"/>
    <xf numFmtId="0" fontId="1" fillId="5" borderId="0" xfId="0" applyFont="1" applyFill="1" applyProtection="1">
      <protection locked="0"/>
    </xf>
    <xf numFmtId="176" fontId="6" fillId="4" borderId="41" xfId="0" applyNumberFormat="1" applyFont="1" applyFill="1" applyBorder="1" applyProtection="1">
      <protection locked="0"/>
    </xf>
    <xf numFmtId="176" fontId="6" fillId="4" borderId="44" xfId="0" applyNumberFormat="1" applyFont="1" applyFill="1" applyBorder="1" applyProtection="1">
      <protection locked="0"/>
    </xf>
    <xf numFmtId="177" fontId="6" fillId="0" borderId="0" xfId="0" applyNumberFormat="1" applyFont="1" applyFill="1" applyBorder="1" applyProtection="1"/>
    <xf numFmtId="1" fontId="9" fillId="2" borderId="41" xfId="0" applyNumberFormat="1" applyFont="1" applyFill="1" applyBorder="1" applyAlignment="1" applyProtection="1">
      <alignment horizontal="center"/>
    </xf>
    <xf numFmtId="1" fontId="13" fillId="2" borderId="41" xfId="0" applyNumberFormat="1" applyFont="1" applyFill="1" applyBorder="1" applyAlignment="1" applyProtection="1">
      <alignment horizontal="center"/>
    </xf>
    <xf numFmtId="177" fontId="13" fillId="2" borderId="43" xfId="0" applyNumberFormat="1" applyFont="1" applyFill="1" applyBorder="1" applyProtection="1"/>
    <xf numFmtId="0" fontId="10" fillId="0" borderId="41" xfId="0" applyFont="1" applyFill="1" applyBorder="1" applyAlignment="1" applyProtection="1">
      <alignment horizontal="center"/>
      <protection locked="0"/>
    </xf>
    <xf numFmtId="0" fontId="0" fillId="0" borderId="0" xfId="0" applyFont="1" applyFill="1"/>
    <xf numFmtId="1" fontId="0" fillId="0" borderId="0" xfId="0" applyNumberFormat="1"/>
    <xf numFmtId="181" fontId="6" fillId="0" borderId="41" xfId="0" applyNumberFormat="1" applyFont="1" applyFill="1" applyBorder="1" applyAlignment="1" applyProtection="1">
      <alignment horizontal="center"/>
    </xf>
    <xf numFmtId="0" fontId="5" fillId="0" borderId="80" xfId="0" applyFont="1" applyFill="1" applyBorder="1" applyAlignment="1" applyProtection="1">
      <protection locked="0"/>
    </xf>
    <xf numFmtId="1" fontId="7" fillId="0" borderId="77" xfId="0" applyNumberFormat="1" applyFont="1" applyFill="1" applyBorder="1" applyAlignment="1" applyProtection="1">
      <alignment horizontal="center"/>
      <protection locked="0"/>
    </xf>
    <xf numFmtId="1" fontId="6" fillId="0" borderId="41" xfId="0" applyNumberFormat="1" applyFont="1" applyFill="1" applyBorder="1" applyAlignment="1" applyProtection="1">
      <alignment horizontal="center"/>
    </xf>
    <xf numFmtId="178" fontId="6" fillId="0" borderId="64" xfId="0" applyNumberFormat="1" applyFont="1" applyFill="1" applyBorder="1" applyAlignment="1" applyProtection="1">
      <alignment horizontal="center"/>
      <protection locked="0"/>
    </xf>
    <xf numFmtId="0" fontId="6" fillId="0" borderId="62" xfId="0" applyFont="1" applyFill="1" applyBorder="1" applyAlignment="1" applyProtection="1">
      <protection locked="0"/>
    </xf>
    <xf numFmtId="0" fontId="0" fillId="0" borderId="56" xfId="0" applyBorder="1" applyAlignment="1"/>
    <xf numFmtId="0" fontId="0" fillId="0" borderId="58" xfId="0" applyBorder="1" applyAlignment="1"/>
    <xf numFmtId="0" fontId="1" fillId="0" borderId="64" xfId="0" applyFont="1" applyFill="1" applyBorder="1" applyAlignment="1" applyProtection="1">
      <alignment horizontal="center"/>
      <protection locked="0"/>
    </xf>
    <xf numFmtId="0" fontId="0" fillId="0" borderId="94" xfId="0" applyBorder="1" applyAlignment="1">
      <alignment horizontal="center"/>
    </xf>
    <xf numFmtId="0" fontId="6" fillId="0" borderId="98" xfId="0" applyFont="1" applyFill="1" applyBorder="1" applyAlignment="1" applyProtection="1">
      <protection locked="0"/>
    </xf>
    <xf numFmtId="0" fontId="0" fillId="0" borderId="99" xfId="0" applyBorder="1" applyAlignment="1"/>
    <xf numFmtId="0" fontId="0" fillId="0" borderId="100" xfId="0" applyBorder="1" applyAlignment="1"/>
    <xf numFmtId="0" fontId="12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62" xfId="0" applyFont="1" applyFill="1" applyBorder="1" applyAlignment="1" applyProtection="1">
      <protection locked="0"/>
    </xf>
    <xf numFmtId="0" fontId="0" fillId="0" borderId="89" xfId="0" applyBorder="1" applyAlignment="1"/>
    <xf numFmtId="0" fontId="1" fillId="0" borderId="98" xfId="0" applyFont="1" applyFill="1" applyBorder="1" applyAlignment="1" applyProtection="1">
      <protection locked="0"/>
    </xf>
    <xf numFmtId="0" fontId="0" fillId="0" borderId="101" xfId="0" applyBorder="1" applyAlignment="1"/>
    <xf numFmtId="0" fontId="1" fillId="0" borderId="62" xfId="0" applyFont="1" applyFill="1" applyBorder="1" applyAlignment="1" applyProtection="1">
      <alignment horizontal="center"/>
      <protection locked="0"/>
    </xf>
    <xf numFmtId="0" fontId="0" fillId="0" borderId="89" xfId="0" applyBorder="1" applyAlignment="1">
      <alignment horizontal="center"/>
    </xf>
    <xf numFmtId="0" fontId="1" fillId="0" borderId="98" xfId="0" applyFont="1" applyFill="1" applyBorder="1" applyAlignment="1" applyProtection="1">
      <alignment horizontal="center"/>
      <protection locked="0"/>
    </xf>
    <xf numFmtId="0" fontId="0" fillId="0" borderId="101" xfId="0" applyBorder="1" applyAlignment="1">
      <alignment horizontal="center"/>
    </xf>
    <xf numFmtId="0" fontId="1" fillId="0" borderId="63" xfId="0" applyFont="1" applyFill="1" applyBorder="1" applyAlignment="1" applyProtection="1">
      <protection locked="0"/>
    </xf>
    <xf numFmtId="0" fontId="0" fillId="0" borderId="90" xfId="0" applyBorder="1" applyAlignment="1"/>
    <xf numFmtId="0" fontId="1" fillId="0" borderId="91" xfId="0" applyFont="1" applyFill="1" applyBorder="1" applyAlignment="1" applyProtection="1">
      <alignment horizontal="center"/>
      <protection locked="0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1" fillId="0" borderId="66" xfId="0" applyFont="1" applyFill="1" applyBorder="1" applyAlignment="1" applyProtection="1">
      <protection locked="0"/>
    </xf>
    <xf numFmtId="0" fontId="0" fillId="0" borderId="87" xfId="0" applyBorder="1" applyAlignment="1"/>
    <xf numFmtId="1" fontId="1" fillId="0" borderId="62" xfId="0" applyNumberFormat="1" applyFont="1" applyFill="1" applyBorder="1" applyAlignment="1" applyProtection="1">
      <protection locked="0"/>
    </xf>
    <xf numFmtId="0" fontId="0" fillId="0" borderId="56" xfId="0" applyBorder="1" applyAlignment="1" applyProtection="1">
      <protection locked="0"/>
    </xf>
    <xf numFmtId="0" fontId="0" fillId="0" borderId="89" xfId="0" applyBorder="1" applyAlignment="1" applyProtection="1">
      <protection locked="0"/>
    </xf>
    <xf numFmtId="1" fontId="1" fillId="0" borderId="63" xfId="0" applyNumberFormat="1" applyFont="1" applyFill="1" applyBorder="1" applyAlignment="1" applyProtection="1">
      <protection locked="0"/>
    </xf>
    <xf numFmtId="0" fontId="0" fillId="0" borderId="95" xfId="0" applyBorder="1" applyAlignment="1" applyProtection="1">
      <protection locked="0"/>
    </xf>
    <xf numFmtId="0" fontId="0" fillId="0" borderId="90" xfId="0" applyBorder="1" applyAlignment="1" applyProtection="1">
      <protection locked="0"/>
    </xf>
    <xf numFmtId="0" fontId="1" fillId="0" borderId="61" xfId="0" applyFont="1" applyFill="1" applyBorder="1" applyAlignment="1" applyProtection="1">
      <protection locked="0"/>
    </xf>
    <xf numFmtId="0" fontId="0" fillId="0" borderId="96" xfId="0" applyBorder="1" applyAlignment="1"/>
    <xf numFmtId="0" fontId="0" fillId="0" borderId="97" xfId="0" applyBorder="1" applyAlignment="1"/>
    <xf numFmtId="0" fontId="6" fillId="2" borderId="43" xfId="0" applyFont="1" applyFill="1" applyBorder="1" applyAlignment="1" applyProtection="1">
      <alignment horizontal="center"/>
    </xf>
    <xf numFmtId="0" fontId="0" fillId="0" borderId="31" xfId="0" applyBorder="1" applyAlignment="1">
      <alignment horizontal="center"/>
    </xf>
    <xf numFmtId="0" fontId="5" fillId="0" borderId="84" xfId="0" applyFont="1" applyFill="1" applyBorder="1" applyAlignment="1" applyProtection="1">
      <alignment horizontal="center"/>
    </xf>
    <xf numFmtId="0" fontId="5" fillId="0" borderId="82" xfId="0" applyFont="1" applyFill="1" applyBorder="1" applyAlignment="1" applyProtection="1">
      <alignment horizontal="center"/>
      <protection locked="0"/>
    </xf>
    <xf numFmtId="0" fontId="5" fillId="0" borderId="84" xfId="0" applyFont="1" applyFill="1" applyBorder="1" applyAlignment="1" applyProtection="1">
      <alignment horizontal="center"/>
      <protection locked="0"/>
    </xf>
    <xf numFmtId="0" fontId="0" fillId="0" borderId="85" xfId="0" applyBorder="1" applyAlignment="1" applyProtection="1">
      <protection locked="0"/>
    </xf>
    <xf numFmtId="0" fontId="0" fillId="0" borderId="58" xfId="0" applyBorder="1" applyAlignment="1" applyProtection="1">
      <protection locked="0"/>
    </xf>
    <xf numFmtId="0" fontId="0" fillId="0" borderId="86" xfId="0" applyBorder="1" applyAlignment="1" applyProtection="1">
      <protection locked="0"/>
    </xf>
    <xf numFmtId="0" fontId="5" fillId="0" borderId="80" xfId="0" applyFont="1" applyFill="1" applyBorder="1" applyAlignment="1" applyProtection="1">
      <alignment horizontal="center"/>
      <protection locked="0"/>
    </xf>
    <xf numFmtId="0" fontId="5" fillId="0" borderId="84" xfId="0" applyFont="1" applyBorder="1" applyAlignment="1" applyProtection="1">
      <alignment horizontal="center"/>
      <protection locked="0"/>
    </xf>
    <xf numFmtId="0" fontId="5" fillId="0" borderId="88" xfId="0" applyFont="1" applyBorder="1" applyAlignment="1" applyProtection="1">
      <alignment horizontal="center"/>
      <protection locked="0"/>
    </xf>
    <xf numFmtId="0" fontId="5" fillId="0" borderId="80" xfId="0" applyFont="1" applyBorder="1" applyAlignment="1" applyProtection="1">
      <alignment horizontal="center"/>
      <protection locked="0"/>
    </xf>
    <xf numFmtId="0" fontId="5" fillId="0" borderId="81" xfId="0" applyFont="1" applyBorder="1" applyAlignment="1" applyProtection="1">
      <alignment horizontal="center"/>
      <protection locked="0"/>
    </xf>
    <xf numFmtId="0" fontId="5" fillId="0" borderId="82" xfId="0" applyFont="1" applyBorder="1" applyAlignment="1" applyProtection="1">
      <alignment horizontal="center"/>
      <protection locked="0"/>
    </xf>
    <xf numFmtId="0" fontId="5" fillId="0" borderId="83" xfId="0" applyFont="1" applyBorder="1" applyAlignment="1" applyProtection="1">
      <alignment horizontal="center"/>
      <protection locked="0"/>
    </xf>
    <xf numFmtId="0" fontId="5" fillId="0" borderId="84" xfId="0" applyFont="1" applyBorder="1" applyAlignment="1">
      <alignment horizontal="center"/>
    </xf>
    <xf numFmtId="0" fontId="5" fillId="0" borderId="80" xfId="0" applyFont="1" applyBorder="1" applyAlignment="1">
      <alignment horizontal="center"/>
    </xf>
    <xf numFmtId="0" fontId="5" fillId="0" borderId="8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98" xfId="0" applyFont="1" applyFill="1" applyBorder="1" applyAlignment="1" applyProtection="1">
      <protection locked="0"/>
    </xf>
    <xf numFmtId="0" fontId="7" fillId="0" borderId="62" xfId="0" applyFont="1" applyFill="1" applyBorder="1" applyAlignment="1" applyProtection="1">
      <alignment horizontal="center"/>
      <protection locked="0"/>
    </xf>
    <xf numFmtId="0" fontId="7" fillId="0" borderId="98" xfId="0" applyFont="1" applyFill="1" applyBorder="1" applyAlignment="1" applyProtection="1">
      <alignment horizontal="center"/>
      <protection locked="0"/>
    </xf>
    <xf numFmtId="0" fontId="7" fillId="0" borderId="62" xfId="0" applyFont="1" applyFill="1" applyBorder="1" applyAlignment="1" applyProtection="1">
      <protection locked="0"/>
    </xf>
    <xf numFmtId="0" fontId="7" fillId="0" borderId="66" xfId="0" applyFont="1" applyFill="1" applyBorder="1" applyAlignment="1" applyProtection="1">
      <protection locked="0"/>
    </xf>
    <xf numFmtId="0" fontId="7" fillId="0" borderId="63" xfId="0" applyFont="1" applyFill="1" applyBorder="1" applyAlignment="1" applyProtection="1">
      <protection locked="0"/>
    </xf>
    <xf numFmtId="0" fontId="6" fillId="0" borderId="91" xfId="0" applyFont="1" applyFill="1" applyBorder="1" applyAlignment="1" applyProtection="1">
      <alignment horizontal="left"/>
      <protection locked="0"/>
    </xf>
    <xf numFmtId="0" fontId="0" fillId="0" borderId="92" xfId="0" applyBorder="1" applyAlignment="1">
      <alignment horizontal="left"/>
    </xf>
    <xf numFmtId="0" fontId="0" fillId="0" borderId="93" xfId="0" applyBorder="1" applyAlignment="1">
      <alignment horizontal="left"/>
    </xf>
    <xf numFmtId="1" fontId="7" fillId="0" borderId="62" xfId="0" applyNumberFormat="1" applyFont="1" applyFill="1" applyBorder="1" applyAlignment="1" applyProtection="1">
      <protection locked="0"/>
    </xf>
    <xf numFmtId="1" fontId="7" fillId="0" borderId="63" xfId="0" applyNumberFormat="1" applyFont="1" applyFill="1" applyBorder="1" applyAlignment="1" applyProtection="1">
      <protection locked="0"/>
    </xf>
    <xf numFmtId="0" fontId="7" fillId="0" borderId="61" xfId="0" applyFont="1" applyFill="1" applyBorder="1" applyAlignment="1" applyProtection="1">
      <protection locked="0"/>
    </xf>
    <xf numFmtId="0" fontId="0" fillId="0" borderId="96" xfId="0" applyBorder="1" applyAlignment="1" applyProtection="1">
      <protection locked="0"/>
    </xf>
    <xf numFmtId="0" fontId="0" fillId="0" borderId="97" xfId="0" applyBorder="1" applyAlignment="1" applyProtection="1">
      <protection locked="0"/>
    </xf>
    <xf numFmtId="14" fontId="5" fillId="0" borderId="82" xfId="0" applyNumberFormat="1" applyFont="1" applyFill="1" applyBorder="1" applyAlignment="1" applyProtection="1">
      <alignment horizontal="center"/>
      <protection locked="0"/>
    </xf>
    <xf numFmtId="0" fontId="7" fillId="0" borderId="91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Mass &amp; Balance HB-PQY (P28R)</a:t>
            </a:r>
          </a:p>
        </c:rich>
      </c:tx>
      <c:layout>
        <c:manualLayout>
          <c:xMode val="edge"/>
          <c:yMode val="edge"/>
          <c:x val="0.27106289905251207"/>
          <c:y val="1.5822641459157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7031008881287"/>
          <c:y val="0.2030463143636306"/>
          <c:w val="0.79658785791817033"/>
          <c:h val="0.4720826808954412"/>
        </c:manualLayout>
      </c:layout>
      <c:scatterChart>
        <c:scatterStyle val="lineMarker"/>
        <c:varyColors val="0"/>
        <c:ser>
          <c:idx val="0"/>
          <c:order val="0"/>
          <c:tx>
            <c:v>Enveoppe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PQY!$AH$13:$AH$18</c:f>
              <c:numCache>
                <c:formatCode>0.00</c:formatCode>
                <c:ptCount val="6"/>
                <c:pt idx="0">
                  <c:v>82</c:v>
                </c:pt>
                <c:pt idx="1">
                  <c:v>82</c:v>
                </c:pt>
                <c:pt idx="2">
                  <c:v>88.9</c:v>
                </c:pt>
                <c:pt idx="3">
                  <c:v>91.5</c:v>
                </c:pt>
                <c:pt idx="4">
                  <c:v>91.5</c:v>
                </c:pt>
                <c:pt idx="5">
                  <c:v>82</c:v>
                </c:pt>
              </c:numCache>
            </c:numRef>
          </c:xVal>
          <c:yVal>
            <c:numRef>
              <c:f>PQY!$AI$13:$AI$18</c:f>
              <c:numCache>
                <c:formatCode>General</c:formatCode>
                <c:ptCount val="6"/>
                <c:pt idx="0">
                  <c:v>1400</c:v>
                </c:pt>
                <c:pt idx="1">
                  <c:v>2375</c:v>
                </c:pt>
                <c:pt idx="2">
                  <c:v>2750</c:v>
                </c:pt>
                <c:pt idx="3">
                  <c:v>2750</c:v>
                </c:pt>
                <c:pt idx="4">
                  <c:v>1400</c:v>
                </c:pt>
                <c:pt idx="5">
                  <c:v>1400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FB-430B-9FDF-15892474E08C}"/>
            </c:ext>
          </c:extLst>
        </c:ser>
        <c:ser>
          <c:idx val="1"/>
          <c:order val="1"/>
          <c:tx>
            <c:v>TKOF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PQY!$AI$22</c:f>
              <c:numCache>
                <c:formatCode>0.00</c:formatCode>
                <c:ptCount val="1"/>
                <c:pt idx="0">
                  <c:v>88.419749545475227</c:v>
                </c:pt>
              </c:numCache>
            </c:numRef>
          </c:xVal>
          <c:yVal>
            <c:numRef>
              <c:f>PQY!$AH$22</c:f>
              <c:numCache>
                <c:formatCode>0</c:formatCode>
                <c:ptCount val="1"/>
                <c:pt idx="0">
                  <c:v>2485.0271263999998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FB-430B-9FDF-15892474E08C}"/>
            </c:ext>
          </c:extLst>
        </c:ser>
        <c:ser>
          <c:idx val="2"/>
          <c:order val="2"/>
          <c:tx>
            <c:v>Landung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96969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PQY!$AL$22</c:f>
              <c:numCache>
                <c:formatCode>0.00</c:formatCode>
                <c:ptCount val="1"/>
                <c:pt idx="0">
                  <c:v>87.696899271492299</c:v>
                </c:pt>
              </c:numCache>
            </c:numRef>
          </c:xVal>
          <c:yVal>
            <c:numRef>
              <c:f>PQY!$AK$22</c:f>
              <c:numCache>
                <c:formatCode>0</c:formatCode>
                <c:ptCount val="1"/>
                <c:pt idx="0">
                  <c:v>2239.0627605846153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FB-430B-9FDF-15892474E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857856"/>
        <c:axId val="1"/>
      </c:scatterChart>
      <c:valAx>
        <c:axId val="1572857856"/>
        <c:scaling>
          <c:orientation val="minMax"/>
          <c:max val="93"/>
          <c:min val="8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C.G. Location inch</a:t>
                </a:r>
              </a:p>
            </c:rich>
          </c:tx>
          <c:layout>
            <c:manualLayout>
              <c:xMode val="edge"/>
              <c:yMode val="edge"/>
              <c:x val="0.3956050706427654"/>
              <c:y val="0.772153163595667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1400"/>
        <c:crossBetween val="midCat"/>
        <c:majorUnit val="2"/>
        <c:minorUnit val="2"/>
      </c:valAx>
      <c:valAx>
        <c:axId val="1"/>
        <c:scaling>
          <c:orientation val="minMax"/>
          <c:max val="3000"/>
          <c:min val="1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Mass in lbs</a:t>
                </a:r>
              </a:p>
            </c:rich>
          </c:tx>
          <c:layout>
            <c:manualLayout>
              <c:xMode val="edge"/>
              <c:yMode val="edge"/>
              <c:x val="1.0988998715586085E-2"/>
              <c:y val="0.303797780353597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2857856"/>
        <c:crossesAt val="82"/>
        <c:crossBetween val="midCat"/>
        <c:majorUnit val="400"/>
        <c:minorUnit val="400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119411310905407"/>
          <c:y val="0.88293856493690204"/>
          <c:w val="0.32968127523443141"/>
          <c:h val="0.1044335937022142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Mass &amp; Balance HB-PKG (P28A)</a:t>
            </a:r>
          </a:p>
        </c:rich>
      </c:tx>
      <c:layout>
        <c:manualLayout>
          <c:xMode val="edge"/>
          <c:yMode val="edge"/>
          <c:x val="0.26923158541352543"/>
          <c:y val="1.5822641459157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7031008881287"/>
          <c:y val="0.20558439329317604"/>
          <c:w val="0.79658785791817033"/>
          <c:h val="0.46446844410680499"/>
        </c:manualLayout>
      </c:layout>
      <c:scatterChart>
        <c:scatterStyle val="lineMarker"/>
        <c:varyColors val="0"/>
        <c:ser>
          <c:idx val="0"/>
          <c:order val="0"/>
          <c:tx>
            <c:v>Enveoppe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PKG!$AH$13:$AH$18</c:f>
              <c:numCache>
                <c:formatCode>0.00</c:formatCode>
                <c:ptCount val="6"/>
                <c:pt idx="0">
                  <c:v>82</c:v>
                </c:pt>
                <c:pt idx="1">
                  <c:v>82</c:v>
                </c:pt>
                <c:pt idx="2">
                  <c:v>88.5</c:v>
                </c:pt>
                <c:pt idx="3">
                  <c:v>93</c:v>
                </c:pt>
                <c:pt idx="4">
                  <c:v>93</c:v>
                </c:pt>
                <c:pt idx="5">
                  <c:v>82</c:v>
                </c:pt>
              </c:numCache>
            </c:numRef>
          </c:xVal>
          <c:yVal>
            <c:numRef>
              <c:f>PKG!$AI$13:$AI$18</c:f>
              <c:numCache>
                <c:formatCode>General</c:formatCode>
                <c:ptCount val="6"/>
                <c:pt idx="0">
                  <c:v>1200</c:v>
                </c:pt>
                <c:pt idx="1">
                  <c:v>2050</c:v>
                </c:pt>
                <c:pt idx="2">
                  <c:v>2550</c:v>
                </c:pt>
                <c:pt idx="3">
                  <c:v>2550</c:v>
                </c:pt>
                <c:pt idx="4">
                  <c:v>1200</c:v>
                </c:pt>
                <c:pt idx="5">
                  <c:v>1200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47-47BC-968B-3F41843FDA19}"/>
            </c:ext>
          </c:extLst>
        </c:ser>
        <c:ser>
          <c:idx val="1"/>
          <c:order val="1"/>
          <c:tx>
            <c:v>TKOF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PKG!$AI$22</c:f>
              <c:numCache>
                <c:formatCode>0.00</c:formatCode>
                <c:ptCount val="1"/>
                <c:pt idx="0">
                  <c:v>87.656611478037902</c:v>
                </c:pt>
              </c:numCache>
            </c:numRef>
          </c:xVal>
          <c:yVal>
            <c:numRef>
              <c:f>PKG!$AH$22</c:f>
              <c:numCache>
                <c:formatCode>0</c:formatCode>
                <c:ptCount val="1"/>
                <c:pt idx="0">
                  <c:v>2342.0489247999999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347-47BC-968B-3F41843FDA19}"/>
            </c:ext>
          </c:extLst>
        </c:ser>
        <c:ser>
          <c:idx val="2"/>
          <c:order val="2"/>
          <c:tx>
            <c:v>Landung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96969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PKG!$AL$22</c:f>
              <c:numCache>
                <c:formatCode>0.00</c:formatCode>
                <c:ptCount val="1"/>
                <c:pt idx="0">
                  <c:v>87.022389771270582</c:v>
                </c:pt>
              </c:numCache>
            </c:numRef>
          </c:xVal>
          <c:yVal>
            <c:numRef>
              <c:f>PKG!$AK$22</c:f>
              <c:numCache>
                <c:formatCode>0</c:formatCode>
                <c:ptCount val="1"/>
                <c:pt idx="0">
                  <c:v>2155.8555380799999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347-47BC-968B-3F41843FD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6542240"/>
        <c:axId val="1"/>
      </c:scatterChart>
      <c:valAx>
        <c:axId val="1546542240"/>
        <c:scaling>
          <c:orientation val="minMax"/>
          <c:max val="94"/>
          <c:min val="8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C.G. Location in inches
</a:t>
                </a:r>
              </a:p>
            </c:rich>
          </c:tx>
          <c:layout>
            <c:manualLayout>
              <c:xMode val="edge"/>
              <c:yMode val="edge"/>
              <c:x val="0.34798589006161462"/>
              <c:y val="0.76898856868779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1200"/>
        <c:crossBetween val="midCat"/>
        <c:majorUnit val="2"/>
        <c:minorUnit val="2"/>
      </c:valAx>
      <c:valAx>
        <c:axId val="1"/>
        <c:scaling>
          <c:orientation val="minMax"/>
          <c:max val="2700"/>
          <c:min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Mass in lbs</a:t>
                </a:r>
              </a:p>
            </c:rich>
          </c:tx>
          <c:layout>
            <c:manualLayout>
              <c:xMode val="edge"/>
              <c:yMode val="edge"/>
              <c:x val="1.0988998715586085E-2"/>
              <c:y val="0.29746859053785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46542240"/>
        <c:crossesAt val="82"/>
        <c:crossBetween val="midCat"/>
        <c:majorUnit val="200"/>
        <c:minorUnit val="200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119411310905407"/>
          <c:y val="0.88293856493690204"/>
          <c:w val="0.32968127523443141"/>
          <c:h val="0.107598248056826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Mass &amp; Balance HB-CIA (C172)</a:t>
            </a:r>
          </a:p>
        </c:rich>
      </c:tx>
      <c:layout>
        <c:manualLayout>
          <c:xMode val="edge"/>
          <c:yMode val="edge"/>
          <c:x val="0.27838889819623613"/>
          <c:y val="1.5822641459157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7031008881287"/>
          <c:y val="0.2030463143636306"/>
          <c:w val="0.8008552928713033"/>
          <c:h val="0.4720826808954412"/>
        </c:manualLayout>
      </c:layout>
      <c:scatterChart>
        <c:scatterStyle val="lineMarker"/>
        <c:varyColors val="0"/>
        <c:ser>
          <c:idx val="0"/>
          <c:order val="0"/>
          <c:tx>
            <c:v>Enveoppe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CIA!$AH$13:$AH$18</c:f>
              <c:numCache>
                <c:formatCode>0.00</c:formatCode>
                <c:ptCount val="6"/>
                <c:pt idx="0">
                  <c:v>89.5</c:v>
                </c:pt>
                <c:pt idx="1">
                  <c:v>89.5</c:v>
                </c:pt>
                <c:pt idx="2">
                  <c:v>100.5</c:v>
                </c:pt>
                <c:pt idx="3">
                  <c:v>120</c:v>
                </c:pt>
                <c:pt idx="4">
                  <c:v>120</c:v>
                </c:pt>
                <c:pt idx="5">
                  <c:v>89.5</c:v>
                </c:pt>
              </c:numCache>
            </c:numRef>
          </c:xVal>
          <c:yVal>
            <c:numRef>
              <c:f>CIA!$AI$13:$AI$18</c:f>
              <c:numCache>
                <c:formatCode>General</c:formatCode>
                <c:ptCount val="6"/>
                <c:pt idx="0">
                  <c:v>680</c:v>
                </c:pt>
                <c:pt idx="1">
                  <c:v>888</c:v>
                </c:pt>
                <c:pt idx="2">
                  <c:v>1089</c:v>
                </c:pt>
                <c:pt idx="3">
                  <c:v>1089</c:v>
                </c:pt>
                <c:pt idx="4">
                  <c:v>680</c:v>
                </c:pt>
                <c:pt idx="5">
                  <c:v>680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24-4AD7-9059-FD54D84B63D2}"/>
            </c:ext>
          </c:extLst>
        </c:ser>
        <c:ser>
          <c:idx val="1"/>
          <c:order val="1"/>
          <c:tx>
            <c:v>TKOF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CIA!$AI$22</c:f>
              <c:numCache>
                <c:formatCode>0.00</c:formatCode>
                <c:ptCount val="1"/>
                <c:pt idx="0">
                  <c:v>106.96906788198145</c:v>
                </c:pt>
              </c:numCache>
            </c:numRef>
          </c:xVal>
          <c:yVal>
            <c:numRef>
              <c:f>CIA!$AH$22</c:f>
              <c:numCache>
                <c:formatCode>0</c:formatCode>
                <c:ptCount val="1"/>
                <c:pt idx="0">
                  <c:v>1032.3799999999999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24-4AD7-9059-FD54D84B63D2}"/>
            </c:ext>
          </c:extLst>
        </c:ser>
        <c:ser>
          <c:idx val="2"/>
          <c:order val="2"/>
          <c:tx>
            <c:v>Landung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96969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CIA!$AL$22</c:f>
              <c:numCache>
                <c:formatCode>0.00</c:formatCode>
                <c:ptCount val="1"/>
                <c:pt idx="0">
                  <c:v>105.08968071923408</c:v>
                </c:pt>
              </c:numCache>
            </c:numRef>
          </c:xVal>
          <c:yVal>
            <c:numRef>
              <c:f>CIA!$AK$22</c:f>
              <c:numCache>
                <c:formatCode>0</c:formatCode>
                <c:ptCount val="1"/>
                <c:pt idx="0">
                  <c:v>917.642857142857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24-4AD7-9059-FD54D84B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624624"/>
        <c:axId val="1"/>
      </c:scatterChart>
      <c:valAx>
        <c:axId val="1571624624"/>
        <c:scaling>
          <c:orientation val="minMax"/>
          <c:max val="125"/>
          <c:min val="8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C.G. Location cm</a:t>
                </a:r>
              </a:p>
            </c:rich>
          </c:tx>
          <c:layout>
            <c:manualLayout>
              <c:xMode val="edge"/>
              <c:yMode val="edge"/>
              <c:x val="0.38827907149904134"/>
              <c:y val="0.772153163595667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650"/>
        <c:crossBetween val="midCat"/>
        <c:majorUnit val="10"/>
        <c:minorUnit val="10"/>
      </c:valAx>
      <c:valAx>
        <c:axId val="1"/>
        <c:scaling>
          <c:orientation val="minMax"/>
          <c:max val="1200"/>
          <c:min val="6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Mass in kg</a:t>
                </a:r>
              </a:p>
            </c:rich>
          </c:tx>
          <c:layout>
            <c:manualLayout>
              <c:xMode val="edge"/>
              <c:yMode val="edge"/>
              <c:x val="1.0988998715586085E-2"/>
              <c:y val="0.303797780353597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624624"/>
        <c:crossesAt val="89"/>
        <c:crossBetween val="midCat"/>
        <c:majorUnit val="100"/>
        <c:minorUnit val="100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569942518848023"/>
          <c:y val="0.87977391058228949"/>
          <c:w val="0.32968127523443141"/>
          <c:h val="0.107598248056826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Mass &amp; Balance HB-KCJ (DR40)</a:t>
            </a:r>
          </a:p>
        </c:rich>
      </c:tx>
      <c:layout>
        <c:manualLayout>
          <c:xMode val="edge"/>
          <c:yMode val="edge"/>
          <c:x val="0.27106289905251207"/>
          <c:y val="1.5822641459157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7031008881287"/>
          <c:y val="0.2030463143636306"/>
          <c:w val="0.79658785791817033"/>
          <c:h val="0.4720826808954412"/>
        </c:manualLayout>
      </c:layout>
      <c:scatterChart>
        <c:scatterStyle val="lineMarker"/>
        <c:varyColors val="0"/>
        <c:ser>
          <c:idx val="0"/>
          <c:order val="0"/>
          <c:tx>
            <c:v>Enveoppe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KCJ!$AH$13:$AH$18</c:f>
              <c:numCache>
                <c:formatCode>0.0</c:formatCode>
                <c:ptCount val="6"/>
                <c:pt idx="0">
                  <c:v>20.5</c:v>
                </c:pt>
                <c:pt idx="1">
                  <c:v>42.8</c:v>
                </c:pt>
                <c:pt idx="2">
                  <c:v>56.4</c:v>
                </c:pt>
                <c:pt idx="3">
                  <c:v>56.4</c:v>
                </c:pt>
                <c:pt idx="4">
                  <c:v>20.5</c:v>
                </c:pt>
                <c:pt idx="5">
                  <c:v>20.5</c:v>
                </c:pt>
              </c:numCache>
            </c:numRef>
          </c:xVal>
          <c:yVal>
            <c:numRef>
              <c:f>KCJ!$AI$13:$AI$18</c:f>
              <c:numCache>
                <c:formatCode>General</c:formatCode>
                <c:ptCount val="6"/>
                <c:pt idx="0">
                  <c:v>750</c:v>
                </c:pt>
                <c:pt idx="1">
                  <c:v>1000</c:v>
                </c:pt>
                <c:pt idx="2">
                  <c:v>1000</c:v>
                </c:pt>
                <c:pt idx="3">
                  <c:v>600</c:v>
                </c:pt>
                <c:pt idx="4">
                  <c:v>600</c:v>
                </c:pt>
                <c:pt idx="5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D8-444D-9F69-C6E83D6E2477}"/>
            </c:ext>
          </c:extLst>
        </c:ser>
        <c:ser>
          <c:idx val="1"/>
          <c:order val="1"/>
          <c:tx>
            <c:v>TKOF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KCJ!$AI$22</c:f>
              <c:numCache>
                <c:formatCode>0.0</c:formatCode>
                <c:ptCount val="1"/>
                <c:pt idx="0">
                  <c:v>42.708166761850364</c:v>
                </c:pt>
              </c:numCache>
            </c:numRef>
          </c:xVal>
          <c:yVal>
            <c:numRef>
              <c:f>KCJ!$AH$22</c:f>
              <c:numCache>
                <c:formatCode>0</c:formatCode>
                <c:ptCount val="1"/>
                <c:pt idx="0">
                  <c:v>875.5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D8-444D-9F69-C6E83D6E2477}"/>
            </c:ext>
          </c:extLst>
        </c:ser>
        <c:ser>
          <c:idx val="2"/>
          <c:order val="2"/>
          <c:tx>
            <c:v>Landung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96969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KCJ!$AL$22</c:f>
              <c:numCache>
                <c:formatCode>0.00</c:formatCode>
                <c:ptCount val="1"/>
                <c:pt idx="0">
                  <c:v>41.304100164081142</c:v>
                </c:pt>
              </c:numCache>
            </c:numRef>
          </c:xVal>
          <c:yVal>
            <c:numRef>
              <c:f>KCJ!$AK$22</c:f>
              <c:numCache>
                <c:formatCode>0</c:formatCode>
                <c:ptCount val="1"/>
                <c:pt idx="0">
                  <c:v>858.11199999999997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D8-444D-9F69-C6E83D6E2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631344"/>
        <c:axId val="1"/>
      </c:scatterChart>
      <c:valAx>
        <c:axId val="1571631344"/>
        <c:scaling>
          <c:orientation val="minMax"/>
          <c:max val="60"/>
          <c:min val="1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C.G. Location cm</a:t>
                </a:r>
              </a:p>
            </c:rich>
          </c:tx>
          <c:layout>
            <c:manualLayout>
              <c:xMode val="edge"/>
              <c:yMode val="edge"/>
              <c:x val="0.38827907149904134"/>
              <c:y val="0.772153163595667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600"/>
        <c:crossBetween val="midCat"/>
        <c:majorUnit val="10"/>
        <c:minorUnit val="1"/>
      </c:valAx>
      <c:valAx>
        <c:axId val="1"/>
        <c:scaling>
          <c:orientation val="minMax"/>
          <c:max val="11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Mass in kg</a:t>
                </a:r>
              </a:p>
            </c:rich>
          </c:tx>
          <c:layout>
            <c:manualLayout>
              <c:xMode val="edge"/>
              <c:yMode val="edge"/>
              <c:x val="1.0988998715586085E-2"/>
              <c:y val="0.303797780353597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631344"/>
        <c:crossesAt val="18"/>
        <c:crossBetween val="midCat"/>
        <c:majorUnit val="50"/>
        <c:minorUnit val="50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5203629990809764"/>
          <c:y val="0.87977391058228949"/>
          <c:w val="0.32968127523443141"/>
          <c:h val="0.107598248056826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Mass &amp; Balance HB-OAG (L4)</a:t>
            </a:r>
          </a:p>
        </c:rich>
      </c:tx>
      <c:layout>
        <c:manualLayout>
          <c:xMode val="edge"/>
          <c:yMode val="edge"/>
          <c:x val="0.27106289905251207"/>
          <c:y val="1.58226414591577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0437821825054"/>
          <c:y val="0.1649476701299922"/>
          <c:w val="0.80605378617381618"/>
          <c:h val="0.62024437160990809"/>
        </c:manualLayout>
      </c:layout>
      <c:scatterChart>
        <c:scatterStyle val="lineMarker"/>
        <c:varyColors val="0"/>
        <c:ser>
          <c:idx val="0"/>
          <c:order val="0"/>
          <c:tx>
            <c:v>Enveoppe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OAG!$AH$13:$AH$18</c:f>
              <c:numCache>
                <c:formatCode>0</c:formatCode>
                <c:ptCount val="6"/>
                <c:pt idx="0">
                  <c:v>120</c:v>
                </c:pt>
                <c:pt idx="1">
                  <c:v>120</c:v>
                </c:pt>
                <c:pt idx="2">
                  <c:v>160</c:v>
                </c:pt>
                <c:pt idx="3">
                  <c:v>330</c:v>
                </c:pt>
                <c:pt idx="4">
                  <c:v>230</c:v>
                </c:pt>
                <c:pt idx="5" formatCode="0.0">
                  <c:v>120</c:v>
                </c:pt>
              </c:numCache>
            </c:numRef>
          </c:xVal>
          <c:yVal>
            <c:numRef>
              <c:f>OAG!$AI$13:$AI$18</c:f>
              <c:numCache>
                <c:formatCode>General</c:formatCode>
                <c:ptCount val="6"/>
                <c:pt idx="0">
                  <c:v>400</c:v>
                </c:pt>
                <c:pt idx="1">
                  <c:v>450</c:v>
                </c:pt>
                <c:pt idx="2">
                  <c:v>580</c:v>
                </c:pt>
                <c:pt idx="3">
                  <c:v>580</c:v>
                </c:pt>
                <c:pt idx="4">
                  <c:v>400</c:v>
                </c:pt>
                <c:pt idx="5">
                  <c:v>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21-4405-968D-255B7538D507}"/>
            </c:ext>
          </c:extLst>
        </c:ser>
        <c:ser>
          <c:idx val="1"/>
          <c:order val="1"/>
          <c:tx>
            <c:v>TKOF</c:v>
          </c:tx>
          <c:marker>
            <c:symbol val="plus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OAG!$AI$22</c:f>
              <c:numCache>
                <c:formatCode>0.0</c:formatCode>
                <c:ptCount val="1"/>
                <c:pt idx="0">
                  <c:v>218.84</c:v>
                </c:pt>
              </c:numCache>
            </c:numRef>
          </c:xVal>
          <c:yVal>
            <c:numRef>
              <c:f>OAG!$AH$22</c:f>
              <c:numCache>
                <c:formatCode>0</c:formatCode>
                <c:ptCount val="1"/>
                <c:pt idx="0">
                  <c:v>558.96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21-4405-968D-255B7538D507}"/>
            </c:ext>
          </c:extLst>
        </c:ser>
        <c:ser>
          <c:idx val="2"/>
          <c:order val="2"/>
          <c:tx>
            <c:v>Landung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plus"/>
            <c:size val="10"/>
            <c:spPr>
              <a:solidFill>
                <a:srgbClr val="96969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OAG!$AL$22</c:f>
              <c:numCache>
                <c:formatCode>0.00</c:formatCode>
                <c:ptCount val="1"/>
                <c:pt idx="0">
                  <c:v>201.77576923076924</c:v>
                </c:pt>
              </c:numCache>
            </c:numRef>
          </c:xVal>
          <c:yVal>
            <c:numRef>
              <c:f>OAG!$AK$22</c:f>
              <c:numCache>
                <c:formatCode>0</c:formatCode>
                <c:ptCount val="1"/>
                <c:pt idx="0">
                  <c:v>524.83153846153846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21-4405-968D-255B7538D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1634704"/>
        <c:axId val="1"/>
      </c:scatterChart>
      <c:valAx>
        <c:axId val="1571634704"/>
        <c:scaling>
          <c:orientation val="minMax"/>
          <c:max val="340"/>
          <c:min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C.G. Location mkg</a:t>
                </a:r>
              </a:p>
            </c:rich>
          </c:tx>
          <c:layout>
            <c:manualLayout>
              <c:xMode val="edge"/>
              <c:yMode val="edge"/>
              <c:x val="0.38591258539491075"/>
              <c:y val="0.899148647028258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At val="400"/>
        <c:crossBetween val="midCat"/>
        <c:majorUnit val="50"/>
        <c:minorUnit val="1"/>
      </c:valAx>
      <c:valAx>
        <c:axId val="1"/>
        <c:scaling>
          <c:orientation val="minMax"/>
          <c:max val="6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Mass in kg</a:t>
                </a:r>
              </a:p>
            </c:rich>
          </c:tx>
          <c:layout>
            <c:manualLayout>
              <c:xMode val="edge"/>
              <c:yMode val="edge"/>
              <c:x val="1.0988998715586085E-2"/>
              <c:y val="0.303797780353597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71634704"/>
        <c:crossesAt val="120"/>
        <c:crossBetween val="midCat"/>
        <c:majorUnit val="50"/>
        <c:minorUnit val="50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465416119875238"/>
          <c:y val="0.87977391058228949"/>
          <c:w val="0.32968127523443141"/>
          <c:h val="0.1075982480568267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chemeClr val="tx1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76200</xdr:rowOff>
    </xdr:from>
    <xdr:to>
      <xdr:col>7</xdr:col>
      <xdr:colOff>247650</xdr:colOff>
      <xdr:row>4</xdr:row>
      <xdr:rowOff>152400</xdr:rowOff>
    </xdr:to>
    <xdr:sp macro="" textlink="">
      <xdr:nvSpPr>
        <xdr:cNvPr id="9495" name="AutoShape 1">
          <a:extLst>
            <a:ext uri="{FF2B5EF4-FFF2-40B4-BE49-F238E27FC236}">
              <a16:creationId xmlns:a16="http://schemas.microsoft.com/office/drawing/2014/main" id="{EEB42A3C-DA5A-4994-EEEA-A46EE27CEE17}"/>
            </a:ext>
          </a:extLst>
        </xdr:cNvPr>
        <xdr:cNvSpPr>
          <a:spLocks noChangeArrowheads="1"/>
        </xdr:cNvSpPr>
      </xdr:nvSpPr>
      <xdr:spPr bwMode="auto">
        <a:xfrm>
          <a:off x="2628900" y="828675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217170</xdr:colOff>
      <xdr:row>4</xdr:row>
      <xdr:rowOff>66675</xdr:rowOff>
    </xdr:from>
    <xdr:to>
      <xdr:col>10</xdr:col>
      <xdr:colOff>301336</xdr:colOff>
      <xdr:row>4</xdr:row>
      <xdr:rowOff>142875</xdr:rowOff>
    </xdr:to>
    <xdr:sp macro="" textlink="">
      <xdr:nvSpPr>
        <xdr:cNvPr id="9218" name="AutoShape 2">
          <a:extLst>
            <a:ext uri="{FF2B5EF4-FFF2-40B4-BE49-F238E27FC236}">
              <a16:creationId xmlns:a16="http://schemas.microsoft.com/office/drawing/2014/main" id="{6C7A508E-9231-24D6-108C-C5B40AB31FBA}"/>
            </a:ext>
          </a:extLst>
        </xdr:cNvPr>
        <xdr:cNvSpPr>
          <a:spLocks noChangeArrowheads="1"/>
        </xdr:cNvSpPr>
      </xdr:nvSpPr>
      <xdr:spPr bwMode="auto">
        <a:xfrm>
          <a:off x="4010025" y="819150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VIs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31</xdr:col>
      <xdr:colOff>0</xdr:colOff>
      <xdr:row>19</xdr:row>
      <xdr:rowOff>209550</xdr:rowOff>
    </xdr:to>
    <xdr:graphicFrame macro="">
      <xdr:nvGraphicFramePr>
        <xdr:cNvPr id="9497" name="Diagramm 3">
          <a:extLst>
            <a:ext uri="{FF2B5EF4-FFF2-40B4-BE49-F238E27FC236}">
              <a16:creationId xmlns:a16="http://schemas.microsoft.com/office/drawing/2014/main" id="{C75EA275-44F2-5225-24DA-45B21FF7A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76200</xdr:rowOff>
    </xdr:from>
    <xdr:to>
      <xdr:col>7</xdr:col>
      <xdr:colOff>247650</xdr:colOff>
      <xdr:row>4</xdr:row>
      <xdr:rowOff>152400</xdr:rowOff>
    </xdr:to>
    <xdr:sp macro="" textlink="">
      <xdr:nvSpPr>
        <xdr:cNvPr id="11517" name="AutoShape 1">
          <a:extLst>
            <a:ext uri="{FF2B5EF4-FFF2-40B4-BE49-F238E27FC236}">
              <a16:creationId xmlns:a16="http://schemas.microsoft.com/office/drawing/2014/main" id="{F93A6BD4-908B-68A7-98B2-D17B2A25AF61}"/>
            </a:ext>
          </a:extLst>
        </xdr:cNvPr>
        <xdr:cNvSpPr>
          <a:spLocks noChangeArrowheads="1"/>
        </xdr:cNvSpPr>
      </xdr:nvSpPr>
      <xdr:spPr bwMode="auto">
        <a:xfrm>
          <a:off x="2628900" y="828675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4</xdr:row>
      <xdr:rowOff>74295</xdr:rowOff>
    </xdr:from>
    <xdr:to>
      <xdr:col>10</xdr:col>
      <xdr:colOff>292185</xdr:colOff>
      <xdr:row>4</xdr:row>
      <xdr:rowOff>150495</xdr:rowOff>
    </xdr:to>
    <xdr:sp macro="" textlink="">
      <xdr:nvSpPr>
        <xdr:cNvPr id="11266" name="AutoShape 2">
          <a:extLst>
            <a:ext uri="{FF2B5EF4-FFF2-40B4-BE49-F238E27FC236}">
              <a16:creationId xmlns:a16="http://schemas.microsoft.com/office/drawing/2014/main" id="{AB5B261F-5840-F6E0-82D3-D523E92B09C9}"/>
            </a:ext>
          </a:extLst>
        </xdr:cNvPr>
        <xdr:cNvSpPr>
          <a:spLocks noChangeArrowheads="1"/>
        </xdr:cNvSpPr>
      </xdr:nvSpPr>
      <xdr:spPr bwMode="auto">
        <a:xfrm>
          <a:off x="4010025" y="819150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VIs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31</xdr:col>
      <xdr:colOff>0</xdr:colOff>
      <xdr:row>19</xdr:row>
      <xdr:rowOff>209550</xdr:rowOff>
    </xdr:to>
    <xdr:graphicFrame macro="">
      <xdr:nvGraphicFramePr>
        <xdr:cNvPr id="11519" name="Diagramm 3">
          <a:extLst>
            <a:ext uri="{FF2B5EF4-FFF2-40B4-BE49-F238E27FC236}">
              <a16:creationId xmlns:a16="http://schemas.microsoft.com/office/drawing/2014/main" id="{F0BC0880-780A-765D-680B-A3BFEF104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76200</xdr:rowOff>
    </xdr:from>
    <xdr:to>
      <xdr:col>7</xdr:col>
      <xdr:colOff>247650</xdr:colOff>
      <xdr:row>4</xdr:row>
      <xdr:rowOff>152400</xdr:rowOff>
    </xdr:to>
    <xdr:sp macro="" textlink="">
      <xdr:nvSpPr>
        <xdr:cNvPr id="10493" name="AutoShape 1">
          <a:extLst>
            <a:ext uri="{FF2B5EF4-FFF2-40B4-BE49-F238E27FC236}">
              <a16:creationId xmlns:a16="http://schemas.microsoft.com/office/drawing/2014/main" id="{E8C45F44-660E-04D0-0179-74AABFEF4145}"/>
            </a:ext>
          </a:extLst>
        </xdr:cNvPr>
        <xdr:cNvSpPr>
          <a:spLocks noChangeArrowheads="1"/>
        </xdr:cNvSpPr>
      </xdr:nvSpPr>
      <xdr:spPr bwMode="auto">
        <a:xfrm>
          <a:off x="2628900" y="828675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4</xdr:row>
      <xdr:rowOff>74295</xdr:rowOff>
    </xdr:from>
    <xdr:to>
      <xdr:col>10</xdr:col>
      <xdr:colOff>292185</xdr:colOff>
      <xdr:row>4</xdr:row>
      <xdr:rowOff>150495</xdr:rowOff>
    </xdr:to>
    <xdr:sp macro="" textlink="">
      <xdr:nvSpPr>
        <xdr:cNvPr id="10242" name="AutoShape 2">
          <a:extLst>
            <a:ext uri="{FF2B5EF4-FFF2-40B4-BE49-F238E27FC236}">
              <a16:creationId xmlns:a16="http://schemas.microsoft.com/office/drawing/2014/main" id="{8D5D8574-9852-C789-CEA8-2F42A4DFE65C}"/>
            </a:ext>
          </a:extLst>
        </xdr:cNvPr>
        <xdr:cNvSpPr>
          <a:spLocks noChangeArrowheads="1"/>
        </xdr:cNvSpPr>
      </xdr:nvSpPr>
      <xdr:spPr bwMode="auto">
        <a:xfrm>
          <a:off x="4010025" y="819150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VIs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31</xdr:col>
      <xdr:colOff>0</xdr:colOff>
      <xdr:row>19</xdr:row>
      <xdr:rowOff>209550</xdr:rowOff>
    </xdr:to>
    <xdr:graphicFrame macro="">
      <xdr:nvGraphicFramePr>
        <xdr:cNvPr id="10495" name="Diagramm 3">
          <a:extLst>
            <a:ext uri="{FF2B5EF4-FFF2-40B4-BE49-F238E27FC236}">
              <a16:creationId xmlns:a16="http://schemas.microsoft.com/office/drawing/2014/main" id="{17ED06DC-F8D5-7139-6809-9350CC96F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76200</xdr:rowOff>
    </xdr:from>
    <xdr:to>
      <xdr:col>7</xdr:col>
      <xdr:colOff>247650</xdr:colOff>
      <xdr:row>4</xdr:row>
      <xdr:rowOff>152400</xdr:rowOff>
    </xdr:to>
    <xdr:sp macro="" textlink="">
      <xdr:nvSpPr>
        <xdr:cNvPr id="2309" name="AutoShape 2">
          <a:extLst>
            <a:ext uri="{FF2B5EF4-FFF2-40B4-BE49-F238E27FC236}">
              <a16:creationId xmlns:a16="http://schemas.microsoft.com/office/drawing/2014/main" id="{73CBB221-FF33-DD10-9414-257BCD5A6749}"/>
            </a:ext>
          </a:extLst>
        </xdr:cNvPr>
        <xdr:cNvSpPr>
          <a:spLocks noChangeArrowheads="1"/>
        </xdr:cNvSpPr>
      </xdr:nvSpPr>
      <xdr:spPr bwMode="auto">
        <a:xfrm>
          <a:off x="2628900" y="828675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4</xdr:row>
      <xdr:rowOff>74295</xdr:rowOff>
    </xdr:from>
    <xdr:to>
      <xdr:col>10</xdr:col>
      <xdr:colOff>292185</xdr:colOff>
      <xdr:row>4</xdr:row>
      <xdr:rowOff>150495</xdr:rowOff>
    </xdr:to>
    <xdr:sp macro="" textlink="">
      <xdr:nvSpPr>
        <xdr:cNvPr id="2054" name="AutoShape 6">
          <a:extLst>
            <a:ext uri="{FF2B5EF4-FFF2-40B4-BE49-F238E27FC236}">
              <a16:creationId xmlns:a16="http://schemas.microsoft.com/office/drawing/2014/main" id="{65D15D10-552E-4A2A-0C83-030489E9AB89}"/>
            </a:ext>
          </a:extLst>
        </xdr:cNvPr>
        <xdr:cNvSpPr>
          <a:spLocks noChangeArrowheads="1"/>
        </xdr:cNvSpPr>
      </xdr:nvSpPr>
      <xdr:spPr bwMode="auto">
        <a:xfrm>
          <a:off x="4010025" y="819150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VIs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31</xdr:col>
      <xdr:colOff>0</xdr:colOff>
      <xdr:row>19</xdr:row>
      <xdr:rowOff>209550</xdr:rowOff>
    </xdr:to>
    <xdr:graphicFrame macro="">
      <xdr:nvGraphicFramePr>
        <xdr:cNvPr id="2311" name="Diagramm 9">
          <a:extLst>
            <a:ext uri="{FF2B5EF4-FFF2-40B4-BE49-F238E27FC236}">
              <a16:creationId xmlns:a16="http://schemas.microsoft.com/office/drawing/2014/main" id="{09361D8F-8972-7591-26C3-3BBB44DCB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4</xdr:row>
      <xdr:rowOff>76200</xdr:rowOff>
    </xdr:from>
    <xdr:to>
      <xdr:col>7</xdr:col>
      <xdr:colOff>247650</xdr:colOff>
      <xdr:row>4</xdr:row>
      <xdr:rowOff>152400</xdr:rowOff>
    </xdr:to>
    <xdr:sp macro="" textlink="">
      <xdr:nvSpPr>
        <xdr:cNvPr id="143520" name="AutoShape 2">
          <a:extLst>
            <a:ext uri="{FF2B5EF4-FFF2-40B4-BE49-F238E27FC236}">
              <a16:creationId xmlns:a16="http://schemas.microsoft.com/office/drawing/2014/main" id="{B9ABE4CD-7489-CC4E-9924-6829A414201D}"/>
            </a:ext>
          </a:extLst>
        </xdr:cNvPr>
        <xdr:cNvSpPr>
          <a:spLocks noChangeArrowheads="1"/>
        </xdr:cNvSpPr>
      </xdr:nvSpPr>
      <xdr:spPr bwMode="auto">
        <a:xfrm>
          <a:off x="2628900" y="828675"/>
          <a:ext cx="85725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209550</xdr:colOff>
      <xdr:row>4</xdr:row>
      <xdr:rowOff>74295</xdr:rowOff>
    </xdr:from>
    <xdr:to>
      <xdr:col>10</xdr:col>
      <xdr:colOff>292185</xdr:colOff>
      <xdr:row>4</xdr:row>
      <xdr:rowOff>150495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7F4F7305-F168-C017-A7A5-D3DB6798F774}"/>
            </a:ext>
          </a:extLst>
        </xdr:cNvPr>
        <xdr:cNvSpPr>
          <a:spLocks noChangeArrowheads="1"/>
        </xdr:cNvSpPr>
      </xdr:nvSpPr>
      <xdr:spPr bwMode="auto">
        <a:xfrm>
          <a:off x="4118610" y="813435"/>
          <a:ext cx="93518" cy="76200"/>
        </a:xfrm>
        <a:prstGeom prst="flowChartExtra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VIs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31</xdr:col>
      <xdr:colOff>0</xdr:colOff>
      <xdr:row>19</xdr:row>
      <xdr:rowOff>209550</xdr:rowOff>
    </xdr:to>
    <xdr:graphicFrame macro="">
      <xdr:nvGraphicFramePr>
        <xdr:cNvPr id="143522" name="Diagramm 9">
          <a:extLst>
            <a:ext uri="{FF2B5EF4-FFF2-40B4-BE49-F238E27FC236}">
              <a16:creationId xmlns:a16="http://schemas.microsoft.com/office/drawing/2014/main" id="{C39C3494-F6DD-B71B-AB98-41B52715A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FCC9-4C2F-4122-8452-237F052852CF}">
  <sheetPr codeName="Tabelle3"/>
  <dimension ref="A1:AQ37"/>
  <sheetViews>
    <sheetView showZeros="0" topLeftCell="S1" zoomScale="70" zoomScaleNormal="70" zoomScaleSheetLayoutView="100" workbookViewId="0">
      <selection activeCell="U28" sqref="U28"/>
    </sheetView>
  </sheetViews>
  <sheetFormatPr baseColWidth="10" defaultRowHeight="14.25" x14ac:dyDescent="0.2"/>
  <cols>
    <col min="1" max="1" width="7.7109375" style="2" customWidth="1"/>
    <col min="2" max="2" width="3.42578125" style="2" customWidth="1"/>
    <col min="3" max="3" width="3" style="2" customWidth="1"/>
    <col min="4" max="4" width="7" style="2" customWidth="1"/>
    <col min="5" max="5" width="6.28515625" style="2" customWidth="1"/>
    <col min="6" max="6" width="6.7109375" style="2" customWidth="1"/>
    <col min="7" max="7" width="2.85546875" style="2" customWidth="1"/>
    <col min="8" max="8" width="7.42578125" style="2" customWidth="1"/>
    <col min="9" max="9" width="6.42578125" style="2" customWidth="1"/>
    <col min="10" max="10" width="6.140625" style="2" customWidth="1"/>
    <col min="11" max="12" width="7.140625" style="2" customWidth="1"/>
    <col min="13" max="13" width="4.42578125" style="2" customWidth="1"/>
    <col min="14" max="14" width="4.7109375" style="3" customWidth="1"/>
    <col min="15" max="15" width="5.28515625" style="3" hidden="1" customWidth="1"/>
    <col min="16" max="16" width="6.7109375" style="2" hidden="1" customWidth="1"/>
    <col min="17" max="17" width="2" style="2" customWidth="1"/>
    <col min="18" max="18" width="12.28515625" style="2" customWidth="1"/>
    <col min="19" max="19" width="1.85546875" style="2" customWidth="1"/>
    <col min="20" max="20" width="4.5703125" style="2" customWidth="1"/>
    <col min="21" max="21" width="6.28515625" style="2" customWidth="1"/>
    <col min="22" max="22" width="5.5703125" style="2" customWidth="1"/>
    <col min="23" max="23" width="6" style="2" customWidth="1"/>
    <col min="24" max="24" width="8" style="2" customWidth="1"/>
    <col min="25" max="25" width="11.42578125" style="2" customWidth="1"/>
    <col min="26" max="26" width="1.5703125" style="2" customWidth="1"/>
    <col min="27" max="27" width="5.28515625" style="2" customWidth="1"/>
    <col min="28" max="28" width="6" style="2" customWidth="1"/>
    <col min="29" max="29" width="6.5703125" style="2" customWidth="1"/>
    <col min="30" max="30" width="2.5703125" style="2" customWidth="1"/>
    <col min="31" max="31" width="11.42578125" style="2" hidden="1" customWidth="1"/>
    <col min="32" max="32" width="11.42578125" style="2" customWidth="1"/>
    <col min="33" max="33" width="3" style="123" customWidth="1"/>
    <col min="34" max="35" width="8.7109375" style="138" customWidth="1"/>
    <col min="36" max="36" width="7.28515625" style="138" customWidth="1"/>
    <col min="37" max="38" width="9.28515625" style="138" customWidth="1"/>
    <col min="39" max="40" width="11.42578125" style="138" customWidth="1"/>
    <col min="41" max="16384" width="11.42578125" style="2"/>
  </cols>
  <sheetData>
    <row r="1" spans="1:43" s="15" customFormat="1" ht="18.75" customHeight="1" x14ac:dyDescent="0.25">
      <c r="A1" s="11" t="s">
        <v>0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 t="s">
        <v>16</v>
      </c>
      <c r="M1" s="13"/>
      <c r="N1" s="14"/>
      <c r="O1" s="13"/>
      <c r="P1" s="14"/>
      <c r="Q1" s="9"/>
      <c r="R1" s="113"/>
      <c r="AG1" s="116"/>
    </row>
    <row r="2" spans="1:43" s="4" customFormat="1" ht="4.5" customHeight="1" x14ac:dyDescent="0.25">
      <c r="A2" s="5"/>
      <c r="B2" s="6"/>
      <c r="C2" s="7"/>
      <c r="D2" s="6"/>
      <c r="E2" s="8"/>
      <c r="F2" s="8"/>
      <c r="G2" s="9"/>
      <c r="H2" s="9"/>
      <c r="I2" s="8"/>
      <c r="J2" s="9"/>
      <c r="K2" s="8"/>
      <c r="L2" s="8"/>
      <c r="M2" s="9"/>
      <c r="N2" s="10"/>
      <c r="O2" s="9"/>
      <c r="P2" s="10"/>
      <c r="Q2" s="9"/>
      <c r="AG2" s="116"/>
      <c r="AH2" s="15"/>
      <c r="AI2" s="15"/>
      <c r="AJ2" s="15"/>
      <c r="AK2" s="15"/>
      <c r="AL2" s="15"/>
      <c r="AM2" s="15"/>
      <c r="AN2" s="15"/>
    </row>
    <row r="3" spans="1:43" s="227" customFormat="1" ht="18" customHeight="1" x14ac:dyDescent="0.2">
      <c r="A3" s="20" t="s">
        <v>1</v>
      </c>
      <c r="B3" s="361" t="s">
        <v>74</v>
      </c>
      <c r="C3" s="361"/>
      <c r="D3" s="361"/>
      <c r="E3" s="21" t="s">
        <v>4</v>
      </c>
      <c r="F3" s="363" t="s">
        <v>16</v>
      </c>
      <c r="G3" s="363"/>
      <c r="H3" s="18" t="s">
        <v>14</v>
      </c>
      <c r="I3" s="363" t="s">
        <v>16</v>
      </c>
      <c r="J3" s="374"/>
      <c r="K3" s="16" t="s">
        <v>18</v>
      </c>
      <c r="L3" s="363" t="s">
        <v>16</v>
      </c>
      <c r="M3" s="368"/>
      <c r="N3" s="369"/>
      <c r="O3" s="221"/>
      <c r="P3" s="222"/>
      <c r="Q3" s="223"/>
      <c r="R3" s="224"/>
      <c r="S3" s="224"/>
      <c r="T3" s="224"/>
      <c r="U3" s="224"/>
      <c r="V3" s="224"/>
      <c r="W3" s="224"/>
      <c r="X3" s="224"/>
      <c r="Y3" s="224"/>
      <c r="Z3" s="224"/>
      <c r="AA3" s="225"/>
      <c r="AB3" s="224"/>
      <c r="AC3" s="224"/>
      <c r="AD3" s="225"/>
      <c r="AE3" s="224"/>
      <c r="AF3" s="224"/>
      <c r="AG3" s="226"/>
      <c r="AH3" s="224"/>
      <c r="AI3" s="224"/>
      <c r="AJ3" s="224"/>
      <c r="AK3" s="224"/>
      <c r="AL3" s="224"/>
      <c r="AM3" s="224"/>
      <c r="AN3" s="224"/>
      <c r="AO3"/>
      <c r="AP3"/>
      <c r="AQ3"/>
    </row>
    <row r="4" spans="1:43" s="233" customFormat="1" ht="18" customHeight="1" x14ac:dyDescent="0.2">
      <c r="A4" s="228" t="s">
        <v>3</v>
      </c>
      <c r="B4" s="320" t="s">
        <v>75</v>
      </c>
      <c r="C4" s="320"/>
      <c r="D4" s="320"/>
      <c r="E4" s="229" t="s">
        <v>5</v>
      </c>
      <c r="F4" s="367" t="s">
        <v>16</v>
      </c>
      <c r="G4" s="367"/>
      <c r="H4" s="19" t="s">
        <v>15</v>
      </c>
      <c r="I4" s="367" t="s">
        <v>16</v>
      </c>
      <c r="J4" s="375"/>
      <c r="K4" s="17" t="s">
        <v>19</v>
      </c>
      <c r="L4" s="367" t="s">
        <v>16</v>
      </c>
      <c r="M4" s="370"/>
      <c r="N4" s="371"/>
      <c r="O4" s="230"/>
      <c r="P4" s="231"/>
      <c r="Q4" s="223"/>
      <c r="R4" s="224"/>
      <c r="S4" s="224"/>
      <c r="T4" s="224"/>
      <c r="U4" s="224"/>
      <c r="V4" s="224"/>
      <c r="W4" s="224"/>
      <c r="X4" s="224"/>
      <c r="Y4" s="224"/>
      <c r="Z4" s="224"/>
      <c r="AA4" s="225"/>
      <c r="AB4" s="224"/>
      <c r="AC4" s="224"/>
      <c r="AD4" s="225"/>
      <c r="AE4" s="224"/>
      <c r="AF4" s="224"/>
      <c r="AG4" s="232"/>
      <c r="AH4" s="224"/>
      <c r="AI4" s="224"/>
      <c r="AJ4" s="224"/>
      <c r="AK4" s="224"/>
      <c r="AL4" s="224"/>
      <c r="AM4" s="224"/>
      <c r="AN4" s="224"/>
      <c r="AO4" s="109"/>
      <c r="AP4" s="110"/>
      <c r="AQ4" s="110">
        <f>AQ5</f>
        <v>0</v>
      </c>
    </row>
    <row r="5" spans="1:43" s="240" customFormat="1" ht="18" customHeight="1" x14ac:dyDescent="0.2">
      <c r="A5" s="234" t="s">
        <v>2</v>
      </c>
      <c r="B5" s="362" t="s">
        <v>16</v>
      </c>
      <c r="C5" s="362"/>
      <c r="D5" s="362"/>
      <c r="E5" s="235" t="s">
        <v>6</v>
      </c>
      <c r="F5" s="362" t="s">
        <v>16</v>
      </c>
      <c r="G5" s="362"/>
      <c r="H5" s="236"/>
      <c r="I5" s="362" t="s">
        <v>16</v>
      </c>
      <c r="J5" s="372"/>
      <c r="K5" s="235" t="s">
        <v>16</v>
      </c>
      <c r="L5" s="362" t="s">
        <v>16</v>
      </c>
      <c r="M5" s="372"/>
      <c r="N5" s="373"/>
      <c r="O5" s="237"/>
      <c r="P5" s="238"/>
      <c r="Q5" s="223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39"/>
      <c r="AH5" s="224"/>
      <c r="AI5" s="224"/>
      <c r="AJ5" s="224"/>
      <c r="AK5" s="224"/>
      <c r="AL5" s="224"/>
      <c r="AM5" s="224"/>
      <c r="AN5" s="224"/>
      <c r="AO5" s="111"/>
      <c r="AP5" s="112"/>
      <c r="AQ5" s="112">
        <f>ROUND(AB33,0)</f>
        <v>0</v>
      </c>
    </row>
    <row r="6" spans="1:43" s="225" customFormat="1" ht="2.25" customHeight="1" x14ac:dyDescent="0.2">
      <c r="A6" s="241"/>
      <c r="B6" s="242"/>
      <c r="C6" s="242"/>
      <c r="D6" s="242"/>
      <c r="E6" s="243"/>
      <c r="F6" s="244"/>
      <c r="G6" s="244"/>
      <c r="H6" s="245"/>
      <c r="I6" s="244"/>
      <c r="J6" s="242"/>
      <c r="K6" s="242"/>
      <c r="L6" s="244"/>
      <c r="M6" s="243"/>
      <c r="N6" s="246"/>
      <c r="O6" s="243"/>
      <c r="P6" s="247"/>
      <c r="Q6" s="223"/>
      <c r="AG6" s="248"/>
    </row>
    <row r="7" spans="1:43" s="224" customFormat="1" ht="18" customHeight="1" x14ac:dyDescent="0.2">
      <c r="A7" s="249" t="s">
        <v>22</v>
      </c>
      <c r="B7" s="250" t="s">
        <v>24</v>
      </c>
      <c r="C7" s="251"/>
      <c r="D7" s="252" t="s">
        <v>7</v>
      </c>
      <c r="E7" s="253" t="s">
        <v>16</v>
      </c>
      <c r="F7" s="252" t="s">
        <v>17</v>
      </c>
      <c r="G7" s="250" t="s">
        <v>26</v>
      </c>
      <c r="H7" s="254"/>
      <c r="I7" s="255" t="s">
        <v>16</v>
      </c>
      <c r="J7" s="256"/>
      <c r="K7" s="257"/>
      <c r="L7" s="257" t="s">
        <v>23</v>
      </c>
      <c r="M7" s="57" t="s">
        <v>27</v>
      </c>
      <c r="N7" s="58"/>
      <c r="O7" s="243"/>
      <c r="P7" s="247"/>
      <c r="Q7" s="223"/>
      <c r="AA7" s="225"/>
      <c r="AD7" s="225"/>
      <c r="AG7" s="258"/>
      <c r="AO7" s="225"/>
      <c r="AP7" s="225"/>
      <c r="AQ7" s="225"/>
    </row>
    <row r="8" spans="1:43" s="224" customFormat="1" ht="18" customHeight="1" x14ac:dyDescent="0.2">
      <c r="A8" s="259" t="s">
        <v>16</v>
      </c>
      <c r="B8" s="348" t="s">
        <v>16</v>
      </c>
      <c r="C8" s="349"/>
      <c r="D8" s="348" t="s">
        <v>16</v>
      </c>
      <c r="E8" s="349"/>
      <c r="F8" s="260" t="s">
        <v>16</v>
      </c>
      <c r="G8" s="356" t="s">
        <v>16</v>
      </c>
      <c r="H8" s="357"/>
      <c r="I8" s="357"/>
      <c r="J8" s="357"/>
      <c r="K8" s="358"/>
      <c r="L8" s="260" t="s">
        <v>16</v>
      </c>
      <c r="M8" s="356" t="s">
        <v>16</v>
      </c>
      <c r="N8" s="364"/>
      <c r="O8" s="243"/>
      <c r="P8" s="247"/>
      <c r="Q8" s="223"/>
      <c r="AA8" s="225"/>
      <c r="AD8" s="225"/>
      <c r="AG8" s="258"/>
      <c r="AO8" s="109"/>
      <c r="AP8" s="109"/>
      <c r="AQ8" s="109"/>
    </row>
    <row r="9" spans="1:43" s="224" customFormat="1" ht="18" customHeight="1" x14ac:dyDescent="0.2">
      <c r="A9" s="261" t="s">
        <v>16</v>
      </c>
      <c r="B9" s="335" t="s">
        <v>16</v>
      </c>
      <c r="C9" s="336"/>
      <c r="D9" s="335" t="s">
        <v>16</v>
      </c>
      <c r="E9" s="336"/>
      <c r="F9" s="262" t="s">
        <v>16</v>
      </c>
      <c r="G9" s="350" t="s">
        <v>16</v>
      </c>
      <c r="H9" s="351"/>
      <c r="I9" s="351"/>
      <c r="J9" s="351"/>
      <c r="K9" s="352"/>
      <c r="L9" s="262" t="s">
        <v>16</v>
      </c>
      <c r="M9" s="335" t="s">
        <v>16</v>
      </c>
      <c r="N9" s="365"/>
      <c r="O9" s="243"/>
      <c r="P9" s="247"/>
      <c r="Q9" s="223"/>
      <c r="AG9" s="258"/>
      <c r="AO9" s="1"/>
      <c r="AP9"/>
      <c r="AQ9"/>
    </row>
    <row r="10" spans="1:43" s="224" customFormat="1" ht="18" customHeight="1" x14ac:dyDescent="0.2">
      <c r="A10" s="263" t="s">
        <v>16</v>
      </c>
      <c r="B10" s="343" t="s">
        <v>16</v>
      </c>
      <c r="C10" s="344"/>
      <c r="D10" s="343" t="s">
        <v>16</v>
      </c>
      <c r="E10" s="344"/>
      <c r="F10" s="264" t="s">
        <v>16</v>
      </c>
      <c r="G10" s="353" t="s">
        <v>16</v>
      </c>
      <c r="H10" s="354"/>
      <c r="I10" s="354"/>
      <c r="J10" s="354"/>
      <c r="K10" s="355"/>
      <c r="L10" s="264" t="s">
        <v>16</v>
      </c>
      <c r="M10" s="343" t="s">
        <v>16</v>
      </c>
      <c r="N10" s="366"/>
      <c r="O10" s="243"/>
      <c r="P10" s="247"/>
      <c r="Q10" s="223"/>
      <c r="AG10" s="258"/>
      <c r="AH10" s="224" t="s">
        <v>65</v>
      </c>
      <c r="AO10" s="1"/>
      <c r="AP10"/>
      <c r="AQ10"/>
    </row>
    <row r="11" spans="1:43" s="225" customFormat="1" ht="2.25" customHeight="1" x14ac:dyDescent="0.2">
      <c r="A11" s="265"/>
      <c r="B11" s="242"/>
      <c r="C11" s="242"/>
      <c r="D11" s="242"/>
      <c r="E11" s="243"/>
      <c r="F11" s="243"/>
      <c r="G11" s="243"/>
      <c r="H11" s="242"/>
      <c r="I11" s="243"/>
      <c r="J11" s="242"/>
      <c r="K11" s="242"/>
      <c r="L11" s="243"/>
      <c r="M11" s="243"/>
      <c r="N11" s="246"/>
      <c r="O11" s="243"/>
      <c r="P11" s="247"/>
      <c r="Q11" s="223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48"/>
      <c r="AO11" s="1"/>
      <c r="AP11"/>
      <c r="AQ11"/>
    </row>
    <row r="12" spans="1:43" s="72" customFormat="1" ht="18" customHeight="1" thickBot="1" x14ac:dyDescent="0.25">
      <c r="A12" s="65" t="s">
        <v>8</v>
      </c>
      <c r="B12" s="159" t="s">
        <v>20</v>
      </c>
      <c r="C12" s="66"/>
      <c r="D12" s="67"/>
      <c r="E12" s="160"/>
      <c r="F12" s="124"/>
      <c r="G12" s="125"/>
      <c r="H12" s="125"/>
      <c r="I12" s="200" t="s">
        <v>71</v>
      </c>
      <c r="J12" s="201">
        <f>AK13</f>
        <v>130</v>
      </c>
      <c r="K12" s="68"/>
      <c r="L12" s="163" t="s">
        <v>25</v>
      </c>
      <c r="M12" s="69"/>
      <c r="N12" s="70"/>
      <c r="O12" s="71"/>
      <c r="P12" s="70"/>
      <c r="Q12" s="223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122"/>
      <c r="AH12" s="139" t="s">
        <v>63</v>
      </c>
      <c r="AI12" s="139"/>
      <c r="AJ12" s="139"/>
      <c r="AK12" s="139" t="s">
        <v>60</v>
      </c>
      <c r="AL12" s="139"/>
      <c r="AM12" s="139"/>
      <c r="AN12" s="139"/>
      <c r="AO12" s="1"/>
      <c r="AP12"/>
      <c r="AQ12"/>
    </row>
    <row r="13" spans="1:43" s="267" customFormat="1" ht="18" customHeight="1" thickBot="1" x14ac:dyDescent="0.25">
      <c r="A13" s="266"/>
      <c r="B13" s="345"/>
      <c r="C13" s="346"/>
      <c r="D13" s="347"/>
      <c r="E13" s="166" t="s">
        <v>9</v>
      </c>
      <c r="F13" s="167" t="s">
        <v>10</v>
      </c>
      <c r="G13" s="166" t="s">
        <v>21</v>
      </c>
      <c r="H13" s="168"/>
      <c r="I13" s="169" t="s">
        <v>11</v>
      </c>
      <c r="J13" s="169" t="s">
        <v>12</v>
      </c>
      <c r="K13" s="167" t="s">
        <v>13</v>
      </c>
      <c r="L13" s="324" t="s">
        <v>16</v>
      </c>
      <c r="M13" s="325"/>
      <c r="N13" s="326"/>
      <c r="O13" s="42"/>
      <c r="P13" s="43"/>
      <c r="Q13" s="108"/>
      <c r="AG13" s="248"/>
      <c r="AH13" s="304">
        <v>82</v>
      </c>
      <c r="AI13">
        <v>1400</v>
      </c>
      <c r="AJ13"/>
      <c r="AK13" s="174">
        <v>130</v>
      </c>
    </row>
    <row r="14" spans="1:43" s="267" customFormat="1" ht="18" customHeight="1" thickBot="1" x14ac:dyDescent="0.25">
      <c r="A14" s="261">
        <v>0</v>
      </c>
      <c r="B14" s="335">
        <v>0</v>
      </c>
      <c r="C14" s="325"/>
      <c r="D14" s="336"/>
      <c r="E14" s="268">
        <v>120</v>
      </c>
      <c r="F14" s="269">
        <v>400</v>
      </c>
      <c r="G14" s="327"/>
      <c r="H14" s="328"/>
      <c r="I14" s="270">
        <f t="shared" ref="I14:I20" si="0">F14/$J$12*60</f>
        <v>184.61538461538461</v>
      </c>
      <c r="J14" s="271"/>
      <c r="K14" s="271"/>
      <c r="L14" s="324" t="s">
        <v>16</v>
      </c>
      <c r="M14" s="325"/>
      <c r="N14" s="326"/>
      <c r="O14" s="42"/>
      <c r="P14" s="43"/>
      <c r="Q14" s="108"/>
      <c r="AG14" s="248"/>
      <c r="AH14" s="304">
        <v>82</v>
      </c>
      <c r="AI14">
        <v>2375</v>
      </c>
      <c r="AJ14"/>
      <c r="AK14"/>
    </row>
    <row r="15" spans="1:43" s="267" customFormat="1" ht="18" customHeight="1" thickBot="1" x14ac:dyDescent="0.25">
      <c r="A15" s="261"/>
      <c r="B15" s="335"/>
      <c r="C15" s="325"/>
      <c r="D15" s="336"/>
      <c r="E15" s="272"/>
      <c r="F15" s="273">
        <v>0</v>
      </c>
      <c r="G15" s="327"/>
      <c r="H15" s="328"/>
      <c r="I15" s="274">
        <f t="shared" si="0"/>
        <v>0</v>
      </c>
      <c r="J15" s="275"/>
      <c r="K15" s="275"/>
      <c r="L15" s="324" t="s">
        <v>16</v>
      </c>
      <c r="M15" s="325"/>
      <c r="N15" s="326"/>
      <c r="O15" s="42"/>
      <c r="P15" s="43"/>
      <c r="Q15" s="108"/>
      <c r="AG15" s="248"/>
      <c r="AH15" s="304">
        <v>88.9</v>
      </c>
      <c r="AI15">
        <v>2750</v>
      </c>
    </row>
    <row r="16" spans="1:43" s="267" customFormat="1" ht="18" customHeight="1" thickBot="1" x14ac:dyDescent="0.25">
      <c r="A16" s="261"/>
      <c r="B16" s="335"/>
      <c r="C16" s="325"/>
      <c r="D16" s="336"/>
      <c r="E16" s="272">
        <v>0</v>
      </c>
      <c r="F16" s="273">
        <v>0</v>
      </c>
      <c r="G16" s="327" t="s">
        <v>16</v>
      </c>
      <c r="H16" s="328"/>
      <c r="I16" s="274">
        <f t="shared" si="0"/>
        <v>0</v>
      </c>
      <c r="J16" s="275"/>
      <c r="K16" s="275"/>
      <c r="L16" s="324" t="s">
        <v>16</v>
      </c>
      <c r="M16" s="325"/>
      <c r="N16" s="326"/>
      <c r="O16" s="42"/>
      <c r="P16" s="43"/>
      <c r="Q16" s="108"/>
      <c r="AE16" s="77"/>
      <c r="AG16" s="248"/>
      <c r="AH16" s="304">
        <v>91.5</v>
      </c>
      <c r="AI16">
        <v>2750</v>
      </c>
    </row>
    <row r="17" spans="1:43" s="267" customFormat="1" ht="18" customHeight="1" thickBot="1" x14ac:dyDescent="0.25">
      <c r="A17" s="261">
        <v>0</v>
      </c>
      <c r="B17" s="335">
        <v>0</v>
      </c>
      <c r="C17" s="325"/>
      <c r="D17" s="336"/>
      <c r="E17" s="272"/>
      <c r="F17" s="273">
        <v>0</v>
      </c>
      <c r="G17" s="327"/>
      <c r="H17" s="328"/>
      <c r="I17" s="274">
        <f t="shared" si="0"/>
        <v>0</v>
      </c>
      <c r="J17" s="275"/>
      <c r="K17" s="275"/>
      <c r="L17" s="324" t="s">
        <v>16</v>
      </c>
      <c r="M17" s="325"/>
      <c r="N17" s="326"/>
      <c r="O17" s="42"/>
      <c r="P17" s="43"/>
      <c r="Q17" s="108"/>
      <c r="AE17" s="83"/>
      <c r="AG17" s="248"/>
      <c r="AH17" s="304">
        <v>91.5</v>
      </c>
      <c r="AI17">
        <v>1400</v>
      </c>
    </row>
    <row r="18" spans="1:43" s="267" customFormat="1" ht="18" customHeight="1" thickBot="1" x14ac:dyDescent="0.25">
      <c r="A18" s="261"/>
      <c r="B18" s="335"/>
      <c r="C18" s="325"/>
      <c r="D18" s="336"/>
      <c r="E18" s="272"/>
      <c r="F18" s="273">
        <v>0</v>
      </c>
      <c r="G18" s="327" t="s">
        <v>16</v>
      </c>
      <c r="H18" s="328"/>
      <c r="I18" s="274">
        <f t="shared" si="0"/>
        <v>0</v>
      </c>
      <c r="J18" s="275"/>
      <c r="K18" s="275"/>
      <c r="L18" s="324" t="s">
        <v>16</v>
      </c>
      <c r="M18" s="325"/>
      <c r="N18" s="326"/>
      <c r="O18" s="42"/>
      <c r="P18" s="43"/>
      <c r="Q18" s="108"/>
      <c r="AE18" s="88" t="s">
        <v>16</v>
      </c>
      <c r="AG18" s="248"/>
      <c r="AH18" s="304">
        <v>82</v>
      </c>
      <c r="AI18">
        <v>1400</v>
      </c>
    </row>
    <row r="19" spans="1:43" s="267" customFormat="1" ht="18" customHeight="1" thickBot="1" x14ac:dyDescent="0.25">
      <c r="A19" s="261"/>
      <c r="B19" s="335"/>
      <c r="C19" s="325"/>
      <c r="D19" s="336"/>
      <c r="E19" s="272"/>
      <c r="F19" s="273">
        <v>0</v>
      </c>
      <c r="G19" s="327"/>
      <c r="H19" s="328"/>
      <c r="I19" s="274">
        <f t="shared" si="0"/>
        <v>0</v>
      </c>
      <c r="J19" s="275"/>
      <c r="K19" s="275"/>
      <c r="L19" s="324" t="s">
        <v>16</v>
      </c>
      <c r="M19" s="325"/>
      <c r="N19" s="326"/>
      <c r="O19" s="42"/>
      <c r="P19" s="43"/>
      <c r="Q19" s="108"/>
      <c r="AE19" s="88" t="s">
        <v>16</v>
      </c>
      <c r="AG19" s="248"/>
    </row>
    <row r="20" spans="1:43" s="267" customFormat="1" ht="18" customHeight="1" thickBot="1" x14ac:dyDescent="0.25">
      <c r="A20" s="261"/>
      <c r="B20" s="335"/>
      <c r="C20" s="325"/>
      <c r="D20" s="336"/>
      <c r="E20" s="272"/>
      <c r="F20" s="273">
        <v>0</v>
      </c>
      <c r="G20" s="327"/>
      <c r="H20" s="328"/>
      <c r="I20" s="274">
        <f t="shared" si="0"/>
        <v>0</v>
      </c>
      <c r="J20" s="275"/>
      <c r="K20" s="275"/>
      <c r="L20" s="324" t="s">
        <v>16</v>
      </c>
      <c r="M20" s="325"/>
      <c r="N20" s="326"/>
      <c r="O20" s="42"/>
      <c r="P20" s="43"/>
      <c r="Q20" s="108"/>
      <c r="AE20" s="88" t="s">
        <v>16</v>
      </c>
      <c r="AG20" s="248"/>
    </row>
    <row r="21" spans="1:43" s="267" customFormat="1" ht="18" customHeight="1" thickBot="1" x14ac:dyDescent="0.25">
      <c r="A21" s="261"/>
      <c r="B21" s="335"/>
      <c r="C21" s="325"/>
      <c r="D21" s="336"/>
      <c r="E21" s="272"/>
      <c r="F21" s="273"/>
      <c r="G21" s="327"/>
      <c r="H21" s="328"/>
      <c r="I21" s="274"/>
      <c r="J21" s="275"/>
      <c r="K21" s="275"/>
      <c r="L21" s="324" t="s">
        <v>16</v>
      </c>
      <c r="M21" s="325"/>
      <c r="N21" s="326"/>
      <c r="O21" s="42"/>
      <c r="P21" s="43"/>
      <c r="Q21" s="108"/>
      <c r="AE21" s="88" t="s">
        <v>16</v>
      </c>
      <c r="AG21" s="276"/>
      <c r="AH21" s="142" t="s">
        <v>66</v>
      </c>
      <c r="AI21" s="142"/>
      <c r="AJ21" s="142" t="s">
        <v>16</v>
      </c>
      <c r="AK21" s="142" t="s">
        <v>19</v>
      </c>
      <c r="AL21" s="277"/>
      <c r="AM21" s="277"/>
      <c r="AN21" s="277"/>
      <c r="AO21" s="277"/>
      <c r="AP21" s="277"/>
      <c r="AQ21" s="277"/>
    </row>
    <row r="22" spans="1:43" s="267" customFormat="1" ht="18" customHeight="1" thickBot="1" x14ac:dyDescent="0.25">
      <c r="A22" s="261"/>
      <c r="B22" s="335"/>
      <c r="C22" s="325"/>
      <c r="D22" s="336"/>
      <c r="E22" s="272"/>
      <c r="F22" s="273">
        <v>0</v>
      </c>
      <c r="G22" s="327"/>
      <c r="H22" s="328"/>
      <c r="I22" s="274">
        <f t="shared" ref="I22:I30" si="1">F22/$J$12*60</f>
        <v>0</v>
      </c>
      <c r="J22" s="275"/>
      <c r="K22" s="275"/>
      <c r="L22" s="324"/>
      <c r="M22" s="325"/>
      <c r="N22" s="326"/>
      <c r="O22" s="42"/>
      <c r="P22" s="43"/>
      <c r="Q22" s="108"/>
      <c r="R22" s="100" t="s">
        <v>28</v>
      </c>
      <c r="S22" s="101"/>
      <c r="T22" s="101"/>
      <c r="U22" s="101"/>
      <c r="V22" s="101"/>
      <c r="W22" s="101"/>
      <c r="X22" s="101"/>
      <c r="Y22" s="102" t="s">
        <v>29</v>
      </c>
      <c r="Z22" s="103"/>
      <c r="AA22" s="103"/>
      <c r="AB22" s="103"/>
      <c r="AC22" s="103"/>
      <c r="AD22" s="104"/>
      <c r="AE22" s="88" t="s">
        <v>16</v>
      </c>
      <c r="AG22" s="248"/>
      <c r="AH22" s="278">
        <f>V33</f>
        <v>2485.0271263999998</v>
      </c>
      <c r="AI22" s="308">
        <f>W33</f>
        <v>88.419749545475227</v>
      </c>
      <c r="AK22" s="278">
        <f>V33-(AC24+AC25+AC26)*0.72*2.20462</f>
        <v>2239.0627605846153</v>
      </c>
      <c r="AL22" s="308">
        <f>(X33-(AC24+AC25+AC26)*0.72*W30*2.20462)/AK22</f>
        <v>87.696899271492299</v>
      </c>
    </row>
    <row r="23" spans="1:43" s="267" customFormat="1" ht="18" customHeight="1" thickBot="1" x14ac:dyDescent="0.25">
      <c r="A23" s="261"/>
      <c r="B23" s="335"/>
      <c r="C23" s="325"/>
      <c r="D23" s="336"/>
      <c r="E23" s="272"/>
      <c r="F23" s="273">
        <v>0</v>
      </c>
      <c r="G23" s="327"/>
      <c r="H23" s="328"/>
      <c r="I23" s="279">
        <f t="shared" si="1"/>
        <v>0</v>
      </c>
      <c r="J23" s="275"/>
      <c r="K23" s="275"/>
      <c r="L23" s="324"/>
      <c r="M23" s="325"/>
      <c r="N23" s="326"/>
      <c r="O23" s="42"/>
      <c r="P23" s="43"/>
      <c r="Q23" s="108"/>
      <c r="R23" s="79" t="s">
        <v>30</v>
      </c>
      <c r="S23" s="80"/>
      <c r="T23" s="80"/>
      <c r="U23" s="82" t="s">
        <v>67</v>
      </c>
      <c r="V23" s="81"/>
      <c r="W23" s="170" t="s">
        <v>31</v>
      </c>
      <c r="X23" s="81" t="s">
        <v>32</v>
      </c>
      <c r="Y23" s="79" t="s">
        <v>33</v>
      </c>
      <c r="Z23" s="81"/>
      <c r="AA23" s="82" t="s">
        <v>34</v>
      </c>
      <c r="AB23" s="82" t="s">
        <v>35</v>
      </c>
      <c r="AC23" s="359" t="s">
        <v>36</v>
      </c>
      <c r="AD23" s="360"/>
      <c r="AE23" s="94"/>
      <c r="AG23" s="248"/>
    </row>
    <row r="24" spans="1:43" s="267" customFormat="1" ht="18" customHeight="1" thickBot="1" x14ac:dyDescent="0.25">
      <c r="A24" s="261"/>
      <c r="B24" s="335"/>
      <c r="C24" s="325"/>
      <c r="D24" s="336"/>
      <c r="E24" s="272"/>
      <c r="F24" s="273">
        <v>0</v>
      </c>
      <c r="G24" s="327"/>
      <c r="H24" s="328"/>
      <c r="I24" s="274">
        <f t="shared" si="1"/>
        <v>0</v>
      </c>
      <c r="J24" s="275"/>
      <c r="K24" s="275"/>
      <c r="L24" s="324"/>
      <c r="M24" s="325"/>
      <c r="N24" s="326"/>
      <c r="O24" s="42"/>
      <c r="P24" s="43"/>
      <c r="Q24" s="108"/>
      <c r="R24" s="79"/>
      <c r="S24" s="80"/>
      <c r="T24" s="170" t="s">
        <v>37</v>
      </c>
      <c r="U24" s="202" t="s">
        <v>38</v>
      </c>
      <c r="V24" s="203" t="s">
        <v>39</v>
      </c>
      <c r="W24" s="170" t="s">
        <v>84</v>
      </c>
      <c r="X24" s="305" t="s">
        <v>85</v>
      </c>
      <c r="Y24" s="75" t="s">
        <v>55</v>
      </c>
      <c r="Z24" s="84"/>
      <c r="AA24" s="85"/>
      <c r="AB24" s="137"/>
      <c r="AC24" s="300">
        <v>5</v>
      </c>
      <c r="AD24" s="178" t="s">
        <v>43</v>
      </c>
      <c r="AE24" s="94"/>
      <c r="AG24" s="248"/>
    </row>
    <row r="25" spans="1:43" s="267" customFormat="1" ht="18" customHeight="1" thickBot="1" x14ac:dyDescent="0.25">
      <c r="A25" s="261"/>
      <c r="B25" s="335"/>
      <c r="C25" s="325"/>
      <c r="D25" s="336"/>
      <c r="E25" s="272"/>
      <c r="F25" s="273">
        <v>0</v>
      </c>
      <c r="G25" s="327"/>
      <c r="H25" s="328"/>
      <c r="I25" s="274">
        <f t="shared" si="1"/>
        <v>0</v>
      </c>
      <c r="J25" s="275"/>
      <c r="K25" s="275"/>
      <c r="L25" s="324"/>
      <c r="M25" s="325"/>
      <c r="N25" s="326"/>
      <c r="O25" s="42"/>
      <c r="P25" s="43"/>
      <c r="Q25" s="108"/>
      <c r="R25" s="79" t="s">
        <v>44</v>
      </c>
      <c r="S25" s="80"/>
      <c r="T25" s="205"/>
      <c r="U25" s="301">
        <v>837</v>
      </c>
      <c r="V25" s="206">
        <v>1844.1</v>
      </c>
      <c r="W25" s="207">
        <f>X25/V25</f>
        <v>87.276720351390921</v>
      </c>
      <c r="X25" s="307">
        <v>160947</v>
      </c>
      <c r="Y25" s="75" t="s">
        <v>42</v>
      </c>
      <c r="Z25" s="84"/>
      <c r="AA25" s="85">
        <f>I33</f>
        <v>0.13514957264957264</v>
      </c>
      <c r="AB25" s="86">
        <v>40</v>
      </c>
      <c r="AC25" s="87">
        <f>AA25*24*AB25</f>
        <v>129.74358974358975</v>
      </c>
      <c r="AD25" s="172" t="s">
        <v>43</v>
      </c>
      <c r="AE25" s="94" t="s">
        <v>16</v>
      </c>
      <c r="AG25" s="248"/>
    </row>
    <row r="26" spans="1:43" s="267" customFormat="1" ht="18" customHeight="1" thickBot="1" x14ac:dyDescent="0.25">
      <c r="A26" s="261"/>
      <c r="B26" s="335"/>
      <c r="C26" s="325"/>
      <c r="D26" s="336"/>
      <c r="E26" s="272"/>
      <c r="F26" s="273">
        <v>0</v>
      </c>
      <c r="G26" s="327"/>
      <c r="H26" s="328"/>
      <c r="I26" s="274">
        <f t="shared" si="1"/>
        <v>0</v>
      </c>
      <c r="J26" s="275"/>
      <c r="K26" s="275"/>
      <c r="L26" s="324"/>
      <c r="M26" s="325"/>
      <c r="N26" s="326"/>
      <c r="O26" s="42"/>
      <c r="P26" s="43"/>
      <c r="Q26" s="108"/>
      <c r="R26" s="79" t="s">
        <v>46</v>
      </c>
      <c r="S26" s="80"/>
      <c r="T26" s="209"/>
      <c r="U26" s="210">
        <v>155</v>
      </c>
      <c r="V26" s="206">
        <f>U26*2.20462</f>
        <v>341.71609999999998</v>
      </c>
      <c r="W26" s="207">
        <v>80.5</v>
      </c>
      <c r="X26" s="307">
        <f>V26*W26</f>
        <v>27508.146049999999</v>
      </c>
      <c r="Y26" s="75" t="s">
        <v>56</v>
      </c>
      <c r="Z26" s="84"/>
      <c r="AA26" s="280"/>
      <c r="AB26" s="280"/>
      <c r="AC26" s="281">
        <f>(AC24+AC25)*0.15</f>
        <v>20.211538461538463</v>
      </c>
      <c r="AD26" s="172" t="s">
        <v>43</v>
      </c>
      <c r="AE26" s="99"/>
      <c r="AG26" s="248"/>
      <c r="AH26" s="225"/>
    </row>
    <row r="27" spans="1:43" s="267" customFormat="1" ht="18" customHeight="1" thickBot="1" x14ac:dyDescent="0.25">
      <c r="A27" s="261"/>
      <c r="B27" s="335"/>
      <c r="C27" s="325"/>
      <c r="D27" s="336"/>
      <c r="E27" s="272"/>
      <c r="F27" s="273">
        <v>0</v>
      </c>
      <c r="G27" s="327"/>
      <c r="H27" s="328"/>
      <c r="I27" s="274">
        <f t="shared" si="1"/>
        <v>0</v>
      </c>
      <c r="J27" s="275"/>
      <c r="K27" s="275"/>
      <c r="L27" s="324"/>
      <c r="M27" s="325"/>
      <c r="N27" s="326"/>
      <c r="O27" s="42"/>
      <c r="P27" s="43"/>
      <c r="Q27" s="108"/>
      <c r="R27" s="79" t="s">
        <v>47</v>
      </c>
      <c r="S27" s="80"/>
      <c r="T27" s="209"/>
      <c r="U27" s="210">
        <v>0</v>
      </c>
      <c r="V27" s="206">
        <f>U27*2.20462</f>
        <v>0</v>
      </c>
      <c r="W27" s="207">
        <v>118.1</v>
      </c>
      <c r="X27" s="307">
        <f t="shared" ref="X27:X32" si="2">V27*W27</f>
        <v>0</v>
      </c>
      <c r="Y27" s="75" t="s">
        <v>45</v>
      </c>
      <c r="Z27" s="84"/>
      <c r="AA27" s="85">
        <f>I34/1440</f>
        <v>6.4102564102564109E-3</v>
      </c>
      <c r="AB27" s="86">
        <v>40</v>
      </c>
      <c r="AC27" s="87">
        <f>AA27*24*AB27</f>
        <v>6.1538461538461542</v>
      </c>
      <c r="AD27" s="172" t="s">
        <v>43</v>
      </c>
      <c r="AE27" s="78"/>
      <c r="AG27" s="248"/>
      <c r="AH27" s="225"/>
      <c r="AI27" s="225"/>
      <c r="AJ27" s="225"/>
      <c r="AK27" s="225"/>
      <c r="AL27" s="225"/>
      <c r="AM27" s="225"/>
      <c r="AN27" s="225"/>
    </row>
    <row r="28" spans="1:43" s="267" customFormat="1" ht="18" customHeight="1" thickBot="1" x14ac:dyDescent="0.25">
      <c r="A28" s="261"/>
      <c r="B28" s="335"/>
      <c r="C28" s="325"/>
      <c r="D28" s="336"/>
      <c r="E28" s="272"/>
      <c r="F28" s="273">
        <v>0</v>
      </c>
      <c r="G28" s="327"/>
      <c r="H28" s="328"/>
      <c r="I28" s="274">
        <f t="shared" si="1"/>
        <v>0</v>
      </c>
      <c r="J28" s="275"/>
      <c r="K28" s="275"/>
      <c r="L28" s="324"/>
      <c r="M28" s="325"/>
      <c r="N28" s="326"/>
      <c r="O28" s="42"/>
      <c r="P28" s="43"/>
      <c r="Q28" s="108"/>
      <c r="R28" s="79" t="s">
        <v>76</v>
      </c>
      <c r="S28" s="80"/>
      <c r="T28" s="209"/>
      <c r="U28" s="210">
        <v>27</v>
      </c>
      <c r="V28" s="206">
        <f>U28*2.20462</f>
        <v>59.524739999999994</v>
      </c>
      <c r="W28" s="207">
        <v>142.80000000000001</v>
      </c>
      <c r="X28" s="307">
        <f t="shared" si="2"/>
        <v>8500.1328720000001</v>
      </c>
      <c r="Y28" s="75" t="s">
        <v>57</v>
      </c>
      <c r="Z28" s="84"/>
      <c r="AA28" s="89">
        <v>3.125E-2</v>
      </c>
      <c r="AB28" s="90">
        <v>40</v>
      </c>
      <c r="AC28" s="87">
        <f>AA28*24*AB28</f>
        <v>30</v>
      </c>
      <c r="AD28" s="172" t="s">
        <v>43</v>
      </c>
      <c r="AE28" s="78"/>
      <c r="AG28" s="248"/>
      <c r="AH28" s="225"/>
      <c r="AI28" s="225"/>
      <c r="AJ28" s="225"/>
      <c r="AK28" s="225"/>
      <c r="AL28" s="225"/>
      <c r="AM28" s="225"/>
      <c r="AN28" s="225"/>
    </row>
    <row r="29" spans="1:43" s="267" customFormat="1" ht="18" customHeight="1" thickBot="1" x14ac:dyDescent="0.25">
      <c r="A29" s="261"/>
      <c r="B29" s="335"/>
      <c r="C29" s="325"/>
      <c r="D29" s="336"/>
      <c r="E29" s="272"/>
      <c r="F29" s="273">
        <v>0</v>
      </c>
      <c r="G29" s="327"/>
      <c r="H29" s="328"/>
      <c r="I29" s="274">
        <f t="shared" si="1"/>
        <v>0</v>
      </c>
      <c r="J29" s="275"/>
      <c r="K29" s="275"/>
      <c r="L29" s="324"/>
      <c r="M29" s="325"/>
      <c r="N29" s="326"/>
      <c r="O29" s="42"/>
      <c r="P29" s="43"/>
      <c r="Q29" s="108"/>
      <c r="R29" s="79"/>
      <c r="S29" s="80"/>
      <c r="T29" s="209"/>
      <c r="U29" s="210"/>
      <c r="V29" s="206"/>
      <c r="W29" s="207"/>
      <c r="X29" s="307">
        <f t="shared" si="2"/>
        <v>0</v>
      </c>
      <c r="Y29" s="177" t="s">
        <v>58</v>
      </c>
      <c r="Z29" s="126"/>
      <c r="AA29" s="179"/>
      <c r="AB29" s="127"/>
      <c r="AC29" s="315">
        <f>SUM(AC24:AC28)</f>
        <v>191.10897435897436</v>
      </c>
      <c r="AD29" s="173" t="s">
        <v>43</v>
      </c>
      <c r="AE29" s="78"/>
      <c r="AG29" s="248"/>
      <c r="AH29" s="225"/>
      <c r="AI29" s="225"/>
      <c r="AJ29" s="225"/>
      <c r="AK29" s="225"/>
      <c r="AL29" s="225"/>
      <c r="AM29" s="225"/>
      <c r="AN29" s="225"/>
    </row>
    <row r="30" spans="1:43" s="267" customFormat="1" ht="18" customHeight="1" thickBot="1" x14ac:dyDescent="0.25">
      <c r="A30" s="261"/>
      <c r="B30" s="335"/>
      <c r="C30" s="325"/>
      <c r="D30" s="336"/>
      <c r="E30" s="272"/>
      <c r="F30" s="273">
        <v>0</v>
      </c>
      <c r="G30" s="327"/>
      <c r="H30" s="328"/>
      <c r="I30" s="274">
        <f t="shared" si="1"/>
        <v>0</v>
      </c>
      <c r="J30" s="275"/>
      <c r="K30" s="275"/>
      <c r="L30" s="324"/>
      <c r="M30" s="325"/>
      <c r="N30" s="326"/>
      <c r="O30" s="42"/>
      <c r="P30" s="43"/>
      <c r="Q30" s="108"/>
      <c r="R30" s="79" t="s">
        <v>89</v>
      </c>
      <c r="S30" s="80"/>
      <c r="T30" s="210">
        <v>151</v>
      </c>
      <c r="U30" s="209">
        <f>T30*0.72</f>
        <v>108.72</v>
      </c>
      <c r="V30" s="206">
        <f>U30*2.20462</f>
        <v>239.68628639999997</v>
      </c>
      <c r="W30" s="207">
        <v>95</v>
      </c>
      <c r="X30" s="307">
        <f t="shared" si="2"/>
        <v>22770.197207999998</v>
      </c>
      <c r="Y30" s="75" t="s">
        <v>59</v>
      </c>
      <c r="Z30" s="76"/>
      <c r="AA30" s="180"/>
      <c r="AB30" s="92"/>
      <c r="AC30" s="87">
        <f>T30-AC29</f>
        <v>-40.108974358974365</v>
      </c>
      <c r="AD30" s="172" t="s">
        <v>43</v>
      </c>
      <c r="AE30" s="78"/>
      <c r="AG30" s="248"/>
      <c r="AH30" s="225"/>
      <c r="AI30" s="225"/>
      <c r="AJ30" s="225"/>
      <c r="AK30" s="225"/>
      <c r="AL30" s="225"/>
      <c r="AM30" s="225"/>
      <c r="AN30" s="225"/>
    </row>
    <row r="31" spans="1:43" s="267" customFormat="1" ht="18" customHeight="1" thickBot="1" x14ac:dyDescent="0.25">
      <c r="A31" s="261"/>
      <c r="B31" s="335"/>
      <c r="C31" s="325"/>
      <c r="D31" s="336"/>
      <c r="E31" s="272"/>
      <c r="F31" s="273"/>
      <c r="G31" s="327"/>
      <c r="H31" s="328"/>
      <c r="I31" s="274"/>
      <c r="J31" s="275"/>
      <c r="K31" s="275"/>
      <c r="L31" s="324"/>
      <c r="M31" s="325"/>
      <c r="N31" s="326"/>
      <c r="O31" s="42"/>
      <c r="P31" s="43"/>
      <c r="Q31" s="108"/>
      <c r="R31" s="79" t="s">
        <v>90</v>
      </c>
      <c r="S31" s="80"/>
      <c r="T31" s="316"/>
      <c r="U31" s="209">
        <f>T31*0.72</f>
        <v>0</v>
      </c>
      <c r="V31" s="206">
        <f>U31*2.20462</f>
        <v>0</v>
      </c>
      <c r="W31" s="207"/>
      <c r="X31" s="307">
        <f t="shared" si="2"/>
        <v>0</v>
      </c>
      <c r="Y31" s="176" t="s">
        <v>48</v>
      </c>
      <c r="Z31" s="128"/>
      <c r="AA31" s="181"/>
      <c r="AB31" s="129"/>
      <c r="AC31" s="315">
        <f>SUM(AC29:AC30)</f>
        <v>151</v>
      </c>
      <c r="AD31" s="173" t="s">
        <v>43</v>
      </c>
      <c r="AE31" s="78"/>
      <c r="AG31" s="248"/>
      <c r="AH31" s="225"/>
      <c r="AI31" s="225"/>
      <c r="AJ31" s="225"/>
      <c r="AK31" s="225"/>
      <c r="AL31" s="225"/>
      <c r="AM31" s="225"/>
      <c r="AN31" s="225"/>
    </row>
    <row r="32" spans="1:43" s="267" customFormat="1" ht="18" customHeight="1" thickBot="1" x14ac:dyDescent="0.25">
      <c r="A32" s="261"/>
      <c r="B32" s="335"/>
      <c r="C32" s="325"/>
      <c r="D32" s="336"/>
      <c r="E32" s="272"/>
      <c r="F32" s="273">
        <v>0</v>
      </c>
      <c r="G32" s="327"/>
      <c r="H32" s="328"/>
      <c r="I32" s="274">
        <f>F32/$J$12*60</f>
        <v>0</v>
      </c>
      <c r="J32" s="275"/>
      <c r="K32" s="275"/>
      <c r="L32" s="324"/>
      <c r="M32" s="325"/>
      <c r="N32" s="326"/>
      <c r="O32" s="42"/>
      <c r="P32" s="43"/>
      <c r="Q32" s="108"/>
      <c r="R32" s="79"/>
      <c r="S32" s="80"/>
      <c r="T32" s="209"/>
      <c r="U32" s="209"/>
      <c r="V32" s="206"/>
      <c r="W32" s="207"/>
      <c r="X32" s="307">
        <f t="shared" si="2"/>
        <v>0</v>
      </c>
      <c r="Y32" s="130"/>
      <c r="Z32" s="131"/>
      <c r="AA32" s="131"/>
      <c r="AB32" s="93" t="s">
        <v>88</v>
      </c>
      <c r="AC32" s="312">
        <f>AC31/3.785</f>
        <v>39.894319682959051</v>
      </c>
      <c r="AD32" s="88"/>
      <c r="AE32" s="78"/>
      <c r="AG32" s="248"/>
      <c r="AH32" s="225"/>
      <c r="AI32" s="225"/>
      <c r="AJ32" s="225"/>
      <c r="AK32" s="225"/>
      <c r="AL32" s="225"/>
      <c r="AM32" s="225"/>
      <c r="AN32" s="225"/>
    </row>
    <row r="33" spans="1:40" s="267" customFormat="1" ht="18" customHeight="1" thickBot="1" x14ac:dyDescent="0.25">
      <c r="A33" s="282"/>
      <c r="B33" s="283" t="s">
        <v>52</v>
      </c>
      <c r="C33" s="284"/>
      <c r="D33" s="285"/>
      <c r="E33" s="286"/>
      <c r="F33" s="287">
        <f>SUM(F14:F32)</f>
        <v>400</v>
      </c>
      <c r="G33" s="288"/>
      <c r="H33" s="289"/>
      <c r="I33" s="290">
        <f>(SUM(I14:I32)+10)/1440</f>
        <v>0.13514957264957264</v>
      </c>
      <c r="J33" s="291"/>
      <c r="K33" s="291"/>
      <c r="L33" s="164"/>
      <c r="M33" s="149"/>
      <c r="N33" s="150"/>
      <c r="O33" s="42"/>
      <c r="P33" s="43"/>
      <c r="Q33" s="108"/>
      <c r="R33" s="175" t="s">
        <v>49</v>
      </c>
      <c r="S33" s="80"/>
      <c r="T33" s="314">
        <f>SUM(T23:T32)</f>
        <v>151</v>
      </c>
      <c r="U33" s="314">
        <f>SUM(U23:U32)</f>
        <v>1127.72</v>
      </c>
      <c r="V33" s="314">
        <f>SUM(V25:V32)</f>
        <v>2485.0271263999998</v>
      </c>
      <c r="W33" s="212">
        <f>X33/V33</f>
        <v>88.419749545475227</v>
      </c>
      <c r="X33" s="307">
        <f>SUM(X25:X32)</f>
        <v>219725.47613</v>
      </c>
      <c r="Y33" s="95"/>
      <c r="Z33" s="91"/>
      <c r="AA33" s="91"/>
      <c r="AB33" s="91"/>
      <c r="AC33" s="93"/>
      <c r="AD33" s="105"/>
      <c r="AE33" s="78"/>
      <c r="AG33" s="248"/>
      <c r="AH33" s="225"/>
      <c r="AI33" s="225"/>
      <c r="AJ33" s="225"/>
      <c r="AK33" s="225"/>
      <c r="AL33" s="225"/>
      <c r="AM33" s="225"/>
      <c r="AN33" s="225"/>
    </row>
    <row r="34" spans="1:40" s="267" customFormat="1" ht="18" customHeight="1" thickBot="1" x14ac:dyDescent="0.25">
      <c r="A34" s="261"/>
      <c r="B34" s="335"/>
      <c r="C34" s="325"/>
      <c r="D34" s="336"/>
      <c r="E34" s="272"/>
      <c r="F34" s="292">
        <v>20</v>
      </c>
      <c r="G34" s="339"/>
      <c r="H34" s="340"/>
      <c r="I34" s="274">
        <f>F34/$J$12*60</f>
        <v>9.2307692307692317</v>
      </c>
      <c r="J34" s="275"/>
      <c r="K34" s="275"/>
      <c r="L34" s="324"/>
      <c r="M34" s="325"/>
      <c r="N34" s="326"/>
      <c r="O34" s="42"/>
      <c r="P34" s="43"/>
      <c r="Q34" s="108"/>
      <c r="R34" s="134" t="s">
        <v>50</v>
      </c>
      <c r="S34" s="135"/>
      <c r="T34" s="213"/>
      <c r="U34" s="214">
        <v>1247</v>
      </c>
      <c r="V34" s="215">
        <v>2750</v>
      </c>
      <c r="W34" s="216"/>
      <c r="X34" s="216"/>
      <c r="Y34" s="95" t="s">
        <v>68</v>
      </c>
      <c r="Z34" s="91"/>
      <c r="AA34" s="91"/>
      <c r="AB34" s="91"/>
      <c r="AC34" s="93"/>
      <c r="AD34" s="105"/>
      <c r="AG34" s="248"/>
      <c r="AH34" s="225"/>
      <c r="AI34" s="225"/>
      <c r="AJ34" s="225"/>
      <c r="AK34" s="225"/>
      <c r="AL34" s="225"/>
      <c r="AM34" s="225"/>
      <c r="AN34" s="225"/>
    </row>
    <row r="35" spans="1:40" s="267" customFormat="1" ht="18" customHeight="1" thickBot="1" x14ac:dyDescent="0.25">
      <c r="A35" s="293"/>
      <c r="B35" s="337" t="s">
        <v>53</v>
      </c>
      <c r="C35" s="330"/>
      <c r="D35" s="338"/>
      <c r="E35" s="294"/>
      <c r="F35" s="295">
        <f>SUM(F33:F34)</f>
        <v>420</v>
      </c>
      <c r="G35" s="341"/>
      <c r="H35" s="342"/>
      <c r="I35" s="296">
        <f>(SUM(I14:I32)+10+I34)/1440</f>
        <v>0.14155982905982906</v>
      </c>
      <c r="J35" s="297"/>
      <c r="K35" s="297"/>
      <c r="L35" s="329"/>
      <c r="M35" s="330"/>
      <c r="N35" s="331"/>
      <c r="O35" s="52"/>
      <c r="P35" s="53"/>
      <c r="Q35" s="108"/>
      <c r="R35" s="136" t="s">
        <v>61</v>
      </c>
      <c r="S35" s="133"/>
      <c r="T35" s="217"/>
      <c r="U35" s="218">
        <v>1247</v>
      </c>
      <c r="V35" s="219">
        <v>2750</v>
      </c>
      <c r="W35" s="220"/>
      <c r="X35" s="220"/>
      <c r="Y35" s="96" t="s">
        <v>69</v>
      </c>
      <c r="Z35" s="97"/>
      <c r="AA35" s="97"/>
      <c r="AB35" s="97"/>
      <c r="AC35" s="98"/>
      <c r="AD35" s="106"/>
      <c r="AG35" s="248"/>
      <c r="AH35" s="225"/>
      <c r="AI35" s="225"/>
      <c r="AJ35" s="225"/>
      <c r="AK35" s="225"/>
      <c r="AL35" s="225"/>
      <c r="AM35" s="225"/>
      <c r="AN35" s="225"/>
    </row>
    <row r="36" spans="1:40" s="267" customFormat="1" ht="15.75" customHeight="1" thickBot="1" x14ac:dyDescent="0.25">
      <c r="A36" s="46" t="s">
        <v>73</v>
      </c>
      <c r="B36" s="298"/>
      <c r="C36" s="298"/>
      <c r="D36" s="298"/>
      <c r="E36" s="48"/>
      <c r="F36" s="298"/>
      <c r="G36" s="298"/>
      <c r="H36" s="298"/>
      <c r="I36" s="298"/>
      <c r="J36" s="48"/>
      <c r="K36" s="298"/>
      <c r="L36" s="298"/>
      <c r="M36" s="298"/>
      <c r="N36" s="299"/>
      <c r="O36" s="298"/>
      <c r="P36" s="299"/>
      <c r="Q36" s="223"/>
      <c r="R36" s="332" t="s">
        <v>62</v>
      </c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4"/>
      <c r="AG36" s="248"/>
      <c r="AH36" s="225"/>
      <c r="AI36" s="225"/>
      <c r="AJ36" s="225"/>
      <c r="AK36" s="225"/>
      <c r="AL36" s="225"/>
      <c r="AM36" s="225"/>
      <c r="AN36" s="225"/>
    </row>
    <row r="37" spans="1:40" s="267" customFormat="1" ht="15.75" customHeight="1" x14ac:dyDescent="0.2">
      <c r="A37" s="108"/>
      <c r="B37" s="223"/>
      <c r="C37" s="223"/>
      <c r="D37" s="223"/>
      <c r="E37" s="108"/>
      <c r="F37" s="223"/>
      <c r="G37" s="223"/>
      <c r="H37" s="223"/>
      <c r="I37" s="223"/>
      <c r="J37" s="108"/>
      <c r="K37" s="223"/>
      <c r="L37" s="223"/>
      <c r="M37" s="223"/>
      <c r="N37" s="223"/>
      <c r="O37" s="223"/>
      <c r="P37" s="223"/>
      <c r="Q37" s="22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G37" s="248"/>
      <c r="AH37" s="225"/>
      <c r="AI37" s="225"/>
      <c r="AJ37" s="225"/>
      <c r="AK37" s="225"/>
      <c r="AL37" s="225"/>
      <c r="AM37" s="225"/>
      <c r="AN37" s="225"/>
    </row>
  </sheetData>
  <mergeCells count="90">
    <mergeCell ref="L4:N4"/>
    <mergeCell ref="L5:N5"/>
    <mergeCell ref="F5:G5"/>
    <mergeCell ref="I3:J3"/>
    <mergeCell ref="I4:J4"/>
    <mergeCell ref="I5:J5"/>
    <mergeCell ref="AC23:AD23"/>
    <mergeCell ref="B3:D3"/>
    <mergeCell ref="B5:D5"/>
    <mergeCell ref="F3:G3"/>
    <mergeCell ref="M8:N8"/>
    <mergeCell ref="M9:N9"/>
    <mergeCell ref="M10:N10"/>
    <mergeCell ref="F4:G4"/>
    <mergeCell ref="D8:E8"/>
    <mergeCell ref="L3:N3"/>
    <mergeCell ref="D9:E9"/>
    <mergeCell ref="D10:E10"/>
    <mergeCell ref="B13:D13"/>
    <mergeCell ref="B8:C8"/>
    <mergeCell ref="G18:H18"/>
    <mergeCell ref="G9:K9"/>
    <mergeCell ref="G10:K10"/>
    <mergeCell ref="B9:C9"/>
    <mergeCell ref="B10:C10"/>
    <mergeCell ref="G8:K8"/>
    <mergeCell ref="G19:H19"/>
    <mergeCell ref="G20:H20"/>
    <mergeCell ref="G21:H21"/>
    <mergeCell ref="B14:D14"/>
    <mergeCell ref="B15:D15"/>
    <mergeCell ref="B16:D16"/>
    <mergeCell ref="G14:H14"/>
    <mergeCell ref="G15:H15"/>
    <mergeCell ref="G16:H16"/>
    <mergeCell ref="G17:H17"/>
    <mergeCell ref="B22:D22"/>
    <mergeCell ref="B23:D23"/>
    <mergeCell ref="B24:D24"/>
    <mergeCell ref="B17:D17"/>
    <mergeCell ref="B18:D18"/>
    <mergeCell ref="B19:D19"/>
    <mergeCell ref="B20:D20"/>
    <mergeCell ref="B21:D21"/>
    <mergeCell ref="B25:D25"/>
    <mergeCell ref="B26:D26"/>
    <mergeCell ref="B27:D27"/>
    <mergeCell ref="B28:D28"/>
    <mergeCell ref="B29:D29"/>
    <mergeCell ref="B30:D30"/>
    <mergeCell ref="B31:D31"/>
    <mergeCell ref="B32:D32"/>
    <mergeCell ref="L20:N20"/>
    <mergeCell ref="L21:N21"/>
    <mergeCell ref="L22:N22"/>
    <mergeCell ref="L23:N23"/>
    <mergeCell ref="G29:H29"/>
    <mergeCell ref="L24:N24"/>
    <mergeCell ref="L25:N25"/>
    <mergeCell ref="L26:N26"/>
    <mergeCell ref="L17:N17"/>
    <mergeCell ref="L18:N18"/>
    <mergeCell ref="G27:H27"/>
    <mergeCell ref="G28:H28"/>
    <mergeCell ref="G22:H22"/>
    <mergeCell ref="G23:H23"/>
    <mergeCell ref="G24:H24"/>
    <mergeCell ref="G25:H25"/>
    <mergeCell ref="L19:N19"/>
    <mergeCell ref="G26:H26"/>
    <mergeCell ref="L13:N13"/>
    <mergeCell ref="L14:N14"/>
    <mergeCell ref="L15:N15"/>
    <mergeCell ref="L16:N16"/>
    <mergeCell ref="G30:H30"/>
    <mergeCell ref="G31:H31"/>
    <mergeCell ref="L28:N28"/>
    <mergeCell ref="L29:N29"/>
    <mergeCell ref="L30:N30"/>
    <mergeCell ref="L31:N31"/>
    <mergeCell ref="L27:N27"/>
    <mergeCell ref="G32:H32"/>
    <mergeCell ref="L35:N35"/>
    <mergeCell ref="R36:AD36"/>
    <mergeCell ref="B34:D34"/>
    <mergeCell ref="B35:D35"/>
    <mergeCell ref="G34:H34"/>
    <mergeCell ref="G35:H35"/>
    <mergeCell ref="L32:N32"/>
    <mergeCell ref="L34:N34"/>
  </mergeCells>
  <phoneticPr fontId="0" type="noConversion"/>
  <pageMargins left="0.2" right="0.2" top="0.74" bottom="0.35" header="0.18" footer="0.24"/>
  <pageSetup paperSize="9" scale="8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AFC8C-0099-450C-8FF5-1B58CD9DCC0C}">
  <sheetPr codeName="Tabelle5"/>
  <dimension ref="A1:AQ37"/>
  <sheetViews>
    <sheetView showZeros="0" topLeftCell="Q1" zoomScale="70" zoomScaleNormal="70" zoomScaleSheetLayoutView="100" workbookViewId="0">
      <selection activeCell="U28" sqref="U28"/>
    </sheetView>
  </sheetViews>
  <sheetFormatPr baseColWidth="10" defaultRowHeight="14.25" x14ac:dyDescent="0.2"/>
  <cols>
    <col min="1" max="1" width="7.7109375" style="2" customWidth="1"/>
    <col min="2" max="2" width="3.42578125" style="2" customWidth="1"/>
    <col min="3" max="3" width="3" style="2" customWidth="1"/>
    <col min="4" max="4" width="7" style="2" customWidth="1"/>
    <col min="5" max="5" width="6.28515625" style="2" customWidth="1"/>
    <col min="6" max="6" width="6.7109375" style="2" customWidth="1"/>
    <col min="7" max="7" width="2.85546875" style="2" customWidth="1"/>
    <col min="8" max="8" width="7.42578125" style="2" customWidth="1"/>
    <col min="9" max="9" width="6.42578125" style="2" customWidth="1"/>
    <col min="10" max="10" width="6.140625" style="2" customWidth="1"/>
    <col min="11" max="12" width="7.140625" style="2" customWidth="1"/>
    <col min="13" max="13" width="4.42578125" style="2" customWidth="1"/>
    <col min="14" max="14" width="4.7109375" style="3" customWidth="1"/>
    <col min="15" max="15" width="5.28515625" style="3" hidden="1" customWidth="1"/>
    <col min="16" max="16" width="6.7109375" style="2" hidden="1" customWidth="1"/>
    <col min="17" max="17" width="2" style="2" customWidth="1"/>
    <col min="18" max="18" width="12.28515625" style="2" customWidth="1"/>
    <col min="19" max="19" width="1.85546875" style="2" customWidth="1"/>
    <col min="20" max="20" width="4.5703125" style="2" customWidth="1"/>
    <col min="21" max="21" width="6.28515625" style="2" customWidth="1"/>
    <col min="22" max="22" width="5.5703125" style="2" customWidth="1"/>
    <col min="23" max="23" width="6" style="2" customWidth="1"/>
    <col min="24" max="24" width="8" style="2" customWidth="1"/>
    <col min="25" max="25" width="11.42578125" style="2" customWidth="1"/>
    <col min="26" max="26" width="1.5703125" style="2" customWidth="1"/>
    <col min="27" max="27" width="5.28515625" style="2" customWidth="1"/>
    <col min="28" max="28" width="6" style="2" customWidth="1"/>
    <col min="29" max="29" width="6.5703125" style="2" customWidth="1"/>
    <col min="30" max="30" width="2.5703125" style="2" customWidth="1"/>
    <col min="31" max="31" width="11.42578125" style="2" hidden="1" customWidth="1"/>
    <col min="32" max="32" width="11.42578125" style="2" customWidth="1"/>
    <col min="33" max="33" width="3" style="123" customWidth="1"/>
    <col min="34" max="35" width="8.7109375" style="138" customWidth="1"/>
    <col min="36" max="36" width="13.7109375" style="138" customWidth="1"/>
    <col min="37" max="37" width="8.5703125" style="138" customWidth="1"/>
    <col min="38" max="38" width="9.5703125" style="138" customWidth="1"/>
    <col min="39" max="40" width="11.42578125" style="138" customWidth="1"/>
    <col min="41" max="16384" width="11.42578125" style="2"/>
  </cols>
  <sheetData>
    <row r="1" spans="1:43" s="15" customFormat="1" ht="18.75" customHeight="1" x14ac:dyDescent="0.25">
      <c r="A1" s="11" t="s">
        <v>0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 t="s">
        <v>16</v>
      </c>
      <c r="M1" s="13"/>
      <c r="N1" s="14"/>
      <c r="O1" s="13"/>
      <c r="P1" s="14"/>
      <c r="Q1" s="9"/>
      <c r="R1" s="113"/>
      <c r="AG1" s="116"/>
    </row>
    <row r="2" spans="1:43" s="4" customFormat="1" ht="4.5" customHeight="1" x14ac:dyDescent="0.25">
      <c r="A2" s="5"/>
      <c r="B2" s="6"/>
      <c r="C2" s="7"/>
      <c r="D2" s="6"/>
      <c r="E2" s="8"/>
      <c r="F2" s="8"/>
      <c r="G2" s="9"/>
      <c r="H2" s="9"/>
      <c r="I2" s="8"/>
      <c r="J2" s="9"/>
      <c r="K2" s="8"/>
      <c r="L2" s="8"/>
      <c r="M2" s="9"/>
      <c r="N2" s="10"/>
      <c r="O2" s="9"/>
      <c r="P2" s="10"/>
      <c r="Q2" s="9"/>
      <c r="AG2" s="116"/>
      <c r="AH2" s="15"/>
      <c r="AI2" s="15"/>
      <c r="AJ2" s="15"/>
      <c r="AK2" s="15"/>
      <c r="AL2" s="15"/>
      <c r="AM2" s="15"/>
      <c r="AN2" s="15"/>
    </row>
    <row r="3" spans="1:43" s="227" customFormat="1" ht="18" customHeight="1" x14ac:dyDescent="0.2">
      <c r="A3" s="20" t="s">
        <v>1</v>
      </c>
      <c r="B3" s="361" t="s">
        <v>77</v>
      </c>
      <c r="C3" s="374"/>
      <c r="D3" s="374"/>
      <c r="E3" s="21" t="s">
        <v>4</v>
      </c>
      <c r="F3" s="363" t="s">
        <v>16</v>
      </c>
      <c r="G3" s="363"/>
      <c r="H3" s="18" t="s">
        <v>14</v>
      </c>
      <c r="I3" s="363" t="s">
        <v>16</v>
      </c>
      <c r="J3" s="374"/>
      <c r="K3" s="16" t="s">
        <v>18</v>
      </c>
      <c r="L3" s="363" t="s">
        <v>16</v>
      </c>
      <c r="M3" s="368"/>
      <c r="N3" s="369"/>
      <c r="O3" s="221"/>
      <c r="P3" s="222"/>
      <c r="Q3" s="223"/>
      <c r="R3" s="224"/>
      <c r="S3" s="224"/>
      <c r="T3" s="224"/>
      <c r="U3" s="224"/>
      <c r="V3" s="224"/>
      <c r="W3" s="224"/>
      <c r="X3" s="224"/>
      <c r="Y3" s="224"/>
      <c r="Z3" s="224"/>
      <c r="AA3" s="225"/>
      <c r="AB3" s="224"/>
      <c r="AC3" s="224"/>
      <c r="AD3" s="225"/>
      <c r="AE3" s="224"/>
      <c r="AF3" s="224"/>
      <c r="AG3" s="226"/>
      <c r="AH3" s="224"/>
      <c r="AI3" s="224"/>
      <c r="AJ3" s="224"/>
      <c r="AK3" s="224"/>
      <c r="AL3" s="224"/>
      <c r="AM3" s="224"/>
      <c r="AN3" s="224"/>
      <c r="AO3"/>
      <c r="AP3"/>
      <c r="AQ3"/>
    </row>
    <row r="4" spans="1:43" s="233" customFormat="1" ht="18" customHeight="1" x14ac:dyDescent="0.2">
      <c r="A4" s="228" t="s">
        <v>3</v>
      </c>
      <c r="B4" s="376" t="s">
        <v>78</v>
      </c>
      <c r="C4" s="376"/>
      <c r="D4" s="376"/>
      <c r="E4" s="229" t="s">
        <v>5</v>
      </c>
      <c r="F4" s="367" t="s">
        <v>16</v>
      </c>
      <c r="G4" s="367"/>
      <c r="H4" s="19" t="s">
        <v>15</v>
      </c>
      <c r="I4" s="367" t="s">
        <v>16</v>
      </c>
      <c r="J4" s="375"/>
      <c r="K4" s="17" t="s">
        <v>19</v>
      </c>
      <c r="L4" s="367" t="s">
        <v>16</v>
      </c>
      <c r="M4" s="370"/>
      <c r="N4" s="371"/>
      <c r="O4" s="230"/>
      <c r="P4" s="231"/>
      <c r="Q4" s="223"/>
      <c r="R4" s="224"/>
      <c r="S4" s="224"/>
      <c r="T4" s="224"/>
      <c r="U4" s="224"/>
      <c r="V4" s="224"/>
      <c r="W4" s="224"/>
      <c r="X4" s="224"/>
      <c r="Y4" s="224"/>
      <c r="Z4" s="224"/>
      <c r="AA4" s="225"/>
      <c r="AB4" s="224"/>
      <c r="AC4" s="224"/>
      <c r="AD4" s="225"/>
      <c r="AE4" s="224"/>
      <c r="AF4" s="224"/>
      <c r="AG4" s="232"/>
      <c r="AH4" s="224"/>
      <c r="AI4" s="224"/>
      <c r="AJ4" s="224"/>
      <c r="AK4" s="224"/>
      <c r="AL4" s="224"/>
      <c r="AM4" s="224"/>
      <c r="AN4" s="224"/>
      <c r="AO4" s="109"/>
      <c r="AP4" s="110"/>
      <c r="AQ4" s="110">
        <f>AQ5</f>
        <v>0</v>
      </c>
    </row>
    <row r="5" spans="1:43" s="240" customFormat="1" ht="18" customHeight="1" x14ac:dyDescent="0.2">
      <c r="A5" s="234" t="s">
        <v>2</v>
      </c>
      <c r="B5" s="362" t="s">
        <v>16</v>
      </c>
      <c r="C5" s="362"/>
      <c r="D5" s="362"/>
      <c r="E5" s="235" t="s">
        <v>6</v>
      </c>
      <c r="F5" s="362" t="s">
        <v>16</v>
      </c>
      <c r="G5" s="362"/>
      <c r="H5" s="236"/>
      <c r="I5" s="362" t="s">
        <v>16</v>
      </c>
      <c r="J5" s="372"/>
      <c r="K5" s="235" t="s">
        <v>16</v>
      </c>
      <c r="L5" s="362" t="s">
        <v>16</v>
      </c>
      <c r="M5" s="372"/>
      <c r="N5" s="373"/>
      <c r="O5" s="237"/>
      <c r="P5" s="238"/>
      <c r="Q5" s="223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39"/>
      <c r="AH5" s="224"/>
      <c r="AI5" s="224"/>
      <c r="AJ5" s="224"/>
      <c r="AK5" s="224"/>
      <c r="AL5" s="224"/>
      <c r="AM5" s="224"/>
      <c r="AN5" s="224"/>
      <c r="AO5" s="111"/>
      <c r="AP5" s="112"/>
      <c r="AQ5" s="112">
        <f>ROUND(AB33,0)</f>
        <v>0</v>
      </c>
    </row>
    <row r="6" spans="1:43" s="225" customFormat="1" ht="2.25" customHeight="1" x14ac:dyDescent="0.2">
      <c r="A6" s="241"/>
      <c r="B6" s="242"/>
      <c r="C6" s="242"/>
      <c r="D6" s="242"/>
      <c r="E6" s="243"/>
      <c r="F6" s="244"/>
      <c r="G6" s="244"/>
      <c r="H6" s="245"/>
      <c r="I6" s="244"/>
      <c r="J6" s="242"/>
      <c r="K6" s="242"/>
      <c r="L6" s="244"/>
      <c r="M6" s="243"/>
      <c r="N6" s="246"/>
      <c r="O6" s="243"/>
      <c r="P6" s="247"/>
      <c r="Q6" s="223"/>
      <c r="AG6" s="248"/>
    </row>
    <row r="7" spans="1:43" s="224" customFormat="1" ht="18" customHeight="1" x14ac:dyDescent="0.2">
      <c r="A7" s="249" t="s">
        <v>22</v>
      </c>
      <c r="B7" s="250" t="s">
        <v>24</v>
      </c>
      <c r="C7" s="251"/>
      <c r="D7" s="252" t="s">
        <v>7</v>
      </c>
      <c r="E7" s="253" t="s">
        <v>16</v>
      </c>
      <c r="F7" s="252" t="s">
        <v>17</v>
      </c>
      <c r="G7" s="250" t="s">
        <v>26</v>
      </c>
      <c r="H7" s="254"/>
      <c r="I7" s="255" t="s">
        <v>16</v>
      </c>
      <c r="J7" s="256"/>
      <c r="K7" s="257"/>
      <c r="L7" s="257" t="s">
        <v>23</v>
      </c>
      <c r="M7" s="57" t="s">
        <v>27</v>
      </c>
      <c r="N7" s="58"/>
      <c r="O7" s="243"/>
      <c r="P7" s="247"/>
      <c r="Q7" s="223"/>
      <c r="AA7" s="225"/>
      <c r="AD7" s="225"/>
      <c r="AG7" s="258"/>
      <c r="AO7" s="225"/>
      <c r="AP7" s="225"/>
      <c r="AQ7" s="225"/>
    </row>
    <row r="8" spans="1:43" s="224" customFormat="1" ht="18" customHeight="1" x14ac:dyDescent="0.2">
      <c r="A8" s="259" t="s">
        <v>16</v>
      </c>
      <c r="B8" s="348" t="s">
        <v>16</v>
      </c>
      <c r="C8" s="349"/>
      <c r="D8" s="348" t="s">
        <v>16</v>
      </c>
      <c r="E8" s="349"/>
      <c r="F8" s="260" t="s">
        <v>16</v>
      </c>
      <c r="G8" s="356" t="s">
        <v>16</v>
      </c>
      <c r="H8" s="357"/>
      <c r="I8" s="357"/>
      <c r="J8" s="357"/>
      <c r="K8" s="358"/>
      <c r="L8" s="260" t="s">
        <v>16</v>
      </c>
      <c r="M8" s="356" t="s">
        <v>16</v>
      </c>
      <c r="N8" s="364"/>
      <c r="O8" s="243"/>
      <c r="P8" s="247"/>
      <c r="Q8" s="223"/>
      <c r="AA8" s="225"/>
      <c r="AD8" s="225"/>
      <c r="AG8" s="258"/>
      <c r="AO8" s="109"/>
      <c r="AP8" s="109"/>
      <c r="AQ8" s="109"/>
    </row>
    <row r="9" spans="1:43" s="224" customFormat="1" ht="18" customHeight="1" x14ac:dyDescent="0.2">
      <c r="A9" s="261" t="s">
        <v>16</v>
      </c>
      <c r="B9" s="335" t="s">
        <v>16</v>
      </c>
      <c r="C9" s="336"/>
      <c r="D9" s="335" t="s">
        <v>16</v>
      </c>
      <c r="E9" s="336"/>
      <c r="F9" s="262" t="s">
        <v>16</v>
      </c>
      <c r="G9" s="350" t="s">
        <v>16</v>
      </c>
      <c r="H9" s="351"/>
      <c r="I9" s="351"/>
      <c r="J9" s="351"/>
      <c r="K9" s="352"/>
      <c r="L9" s="262" t="s">
        <v>16</v>
      </c>
      <c r="M9" s="335" t="s">
        <v>16</v>
      </c>
      <c r="N9" s="365"/>
      <c r="O9" s="243"/>
      <c r="P9" s="247"/>
      <c r="Q9" s="223"/>
      <c r="AG9" s="258"/>
      <c r="AO9" s="1"/>
      <c r="AP9"/>
      <c r="AQ9"/>
    </row>
    <row r="10" spans="1:43" s="224" customFormat="1" ht="18" customHeight="1" x14ac:dyDescent="0.2">
      <c r="A10" s="263" t="s">
        <v>16</v>
      </c>
      <c r="B10" s="343" t="s">
        <v>16</v>
      </c>
      <c r="C10" s="344"/>
      <c r="D10" s="343" t="s">
        <v>16</v>
      </c>
      <c r="E10" s="344"/>
      <c r="F10" s="264" t="s">
        <v>16</v>
      </c>
      <c r="G10" s="353" t="s">
        <v>16</v>
      </c>
      <c r="H10" s="354"/>
      <c r="I10" s="354"/>
      <c r="J10" s="354"/>
      <c r="K10" s="355"/>
      <c r="L10" s="264" t="s">
        <v>16</v>
      </c>
      <c r="M10" s="343" t="s">
        <v>16</v>
      </c>
      <c r="N10" s="366"/>
      <c r="O10" s="243"/>
      <c r="P10" s="247"/>
      <c r="Q10" s="223"/>
      <c r="AG10" s="258"/>
      <c r="AH10" s="224" t="s">
        <v>65</v>
      </c>
      <c r="AO10" s="1"/>
      <c r="AP10"/>
      <c r="AQ10"/>
    </row>
    <row r="11" spans="1:43" s="225" customFormat="1" ht="2.25" customHeight="1" x14ac:dyDescent="0.2">
      <c r="A11" s="265"/>
      <c r="B11" s="242"/>
      <c r="C11" s="242"/>
      <c r="D11" s="242"/>
      <c r="E11" s="243"/>
      <c r="F11" s="243"/>
      <c r="G11" s="243"/>
      <c r="H11" s="242"/>
      <c r="I11" s="243"/>
      <c r="J11" s="242"/>
      <c r="K11" s="242"/>
      <c r="L11" s="243"/>
      <c r="M11" s="243"/>
      <c r="N11" s="246"/>
      <c r="O11" s="243"/>
      <c r="P11" s="247"/>
      <c r="Q11" s="223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48"/>
      <c r="AO11" s="1"/>
      <c r="AP11"/>
      <c r="AQ11"/>
    </row>
    <row r="12" spans="1:43" s="72" customFormat="1" ht="18" customHeight="1" thickBot="1" x14ac:dyDescent="0.25">
      <c r="A12" s="65" t="s">
        <v>8</v>
      </c>
      <c r="B12" s="159" t="s">
        <v>20</v>
      </c>
      <c r="C12" s="66"/>
      <c r="D12" s="67"/>
      <c r="E12" s="160"/>
      <c r="F12" s="124"/>
      <c r="G12" s="125"/>
      <c r="H12" s="125"/>
      <c r="I12" s="200" t="s">
        <v>71</v>
      </c>
      <c r="J12" s="201">
        <f>AK13</f>
        <v>120</v>
      </c>
      <c r="K12" s="68"/>
      <c r="L12" s="163" t="s">
        <v>25</v>
      </c>
      <c r="M12" s="69"/>
      <c r="N12" s="70"/>
      <c r="O12" s="71"/>
      <c r="P12" s="70"/>
      <c r="Q12" s="223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122"/>
      <c r="AH12" s="139" t="s">
        <v>63</v>
      </c>
      <c r="AI12" s="139"/>
      <c r="AJ12" s="139"/>
      <c r="AK12" s="139" t="s">
        <v>60</v>
      </c>
      <c r="AL12" s="139"/>
      <c r="AM12" s="139"/>
      <c r="AN12" s="139"/>
      <c r="AO12" s="1"/>
      <c r="AP12"/>
      <c r="AQ12"/>
    </row>
    <row r="13" spans="1:43" s="267" customFormat="1" ht="18" customHeight="1" thickBot="1" x14ac:dyDescent="0.25">
      <c r="A13" s="266"/>
      <c r="B13" s="345"/>
      <c r="C13" s="346"/>
      <c r="D13" s="347"/>
      <c r="E13" s="166" t="s">
        <v>9</v>
      </c>
      <c r="F13" s="167" t="s">
        <v>10</v>
      </c>
      <c r="G13" s="166" t="s">
        <v>21</v>
      </c>
      <c r="H13" s="168"/>
      <c r="I13" s="169" t="s">
        <v>11</v>
      </c>
      <c r="J13" s="169" t="s">
        <v>12</v>
      </c>
      <c r="K13" s="167" t="s">
        <v>13</v>
      </c>
      <c r="L13" s="324" t="s">
        <v>16</v>
      </c>
      <c r="M13" s="325"/>
      <c r="N13" s="326"/>
      <c r="O13" s="42"/>
      <c r="P13" s="43"/>
      <c r="Q13" s="108"/>
      <c r="AG13" s="248"/>
      <c r="AH13" s="304">
        <v>82</v>
      </c>
      <c r="AI13">
        <v>1200</v>
      </c>
      <c r="AJ13">
        <f t="shared" ref="AJ13:AJ18" si="0">AI13*0.4536</f>
        <v>544.32000000000005</v>
      </c>
      <c r="AK13" s="174">
        <v>120</v>
      </c>
    </row>
    <row r="14" spans="1:43" s="267" customFormat="1" ht="18" customHeight="1" thickBot="1" x14ac:dyDescent="0.25">
      <c r="A14" s="261">
        <v>0</v>
      </c>
      <c r="B14" s="335">
        <v>0</v>
      </c>
      <c r="C14" s="325"/>
      <c r="D14" s="336"/>
      <c r="E14" s="268">
        <v>0</v>
      </c>
      <c r="F14" s="269">
        <v>271</v>
      </c>
      <c r="G14" s="327"/>
      <c r="H14" s="328"/>
      <c r="I14" s="270">
        <f t="shared" ref="I14:I20" si="1">F14/$J$12*60</f>
        <v>135.5</v>
      </c>
      <c r="J14" s="271"/>
      <c r="K14" s="271"/>
      <c r="L14" s="324" t="s">
        <v>16</v>
      </c>
      <c r="M14" s="325"/>
      <c r="N14" s="326"/>
      <c r="O14" s="42"/>
      <c r="P14" s="43"/>
      <c r="Q14" s="108"/>
      <c r="AG14" s="248"/>
      <c r="AH14" s="304">
        <v>82</v>
      </c>
      <c r="AI14">
        <v>2050</v>
      </c>
      <c r="AJ14">
        <f t="shared" si="0"/>
        <v>929.88</v>
      </c>
      <c r="AK14"/>
    </row>
    <row r="15" spans="1:43" s="267" customFormat="1" ht="18" customHeight="1" thickBot="1" x14ac:dyDescent="0.25">
      <c r="A15" s="261"/>
      <c r="B15" s="335"/>
      <c r="C15" s="325"/>
      <c r="D15" s="336"/>
      <c r="E15" s="272"/>
      <c r="F15" s="273">
        <v>0</v>
      </c>
      <c r="G15" s="327"/>
      <c r="H15" s="328"/>
      <c r="I15" s="274">
        <f t="shared" si="1"/>
        <v>0</v>
      </c>
      <c r="J15" s="275"/>
      <c r="K15" s="275"/>
      <c r="L15" s="324" t="s">
        <v>16</v>
      </c>
      <c r="M15" s="325"/>
      <c r="N15" s="326"/>
      <c r="O15" s="42"/>
      <c r="P15" s="43"/>
      <c r="Q15" s="108"/>
      <c r="AG15" s="248"/>
      <c r="AH15" s="304">
        <v>88.5</v>
      </c>
      <c r="AI15">
        <v>2550</v>
      </c>
      <c r="AJ15">
        <f t="shared" si="0"/>
        <v>1156.68</v>
      </c>
    </row>
    <row r="16" spans="1:43" s="267" customFormat="1" ht="18" customHeight="1" thickBot="1" x14ac:dyDescent="0.25">
      <c r="A16" s="261"/>
      <c r="B16" s="335"/>
      <c r="C16" s="325"/>
      <c r="D16" s="336"/>
      <c r="E16" s="272">
        <v>0</v>
      </c>
      <c r="F16" s="273">
        <v>0</v>
      </c>
      <c r="G16" s="327" t="s">
        <v>16</v>
      </c>
      <c r="H16" s="328"/>
      <c r="I16" s="274">
        <f t="shared" si="1"/>
        <v>0</v>
      </c>
      <c r="J16" s="275"/>
      <c r="K16" s="275"/>
      <c r="L16" s="324" t="s">
        <v>16</v>
      </c>
      <c r="M16" s="325"/>
      <c r="N16" s="326"/>
      <c r="O16" s="42"/>
      <c r="P16" s="43"/>
      <c r="Q16" s="108"/>
      <c r="AE16" s="77"/>
      <c r="AG16" s="248"/>
      <c r="AH16" s="304">
        <v>93</v>
      </c>
      <c r="AI16">
        <v>2550</v>
      </c>
      <c r="AJ16">
        <f t="shared" si="0"/>
        <v>1156.68</v>
      </c>
    </row>
    <row r="17" spans="1:43" s="267" customFormat="1" ht="18" customHeight="1" thickBot="1" x14ac:dyDescent="0.25">
      <c r="A17" s="261">
        <v>0</v>
      </c>
      <c r="B17" s="335">
        <v>0</v>
      </c>
      <c r="C17" s="325"/>
      <c r="D17" s="336"/>
      <c r="E17" s="272"/>
      <c r="F17" s="273">
        <v>0</v>
      </c>
      <c r="G17" s="327"/>
      <c r="H17" s="328"/>
      <c r="I17" s="274">
        <f t="shared" si="1"/>
        <v>0</v>
      </c>
      <c r="J17" s="275"/>
      <c r="K17" s="275"/>
      <c r="L17" s="324" t="s">
        <v>16</v>
      </c>
      <c r="M17" s="325"/>
      <c r="N17" s="326"/>
      <c r="O17" s="42"/>
      <c r="P17" s="43"/>
      <c r="Q17" s="108"/>
      <c r="AE17" s="83"/>
      <c r="AG17" s="248"/>
      <c r="AH17" s="304">
        <v>93</v>
      </c>
      <c r="AI17">
        <v>1200</v>
      </c>
      <c r="AJ17">
        <f t="shared" si="0"/>
        <v>544.32000000000005</v>
      </c>
    </row>
    <row r="18" spans="1:43" s="267" customFormat="1" ht="18" customHeight="1" thickBot="1" x14ac:dyDescent="0.25">
      <c r="A18" s="261"/>
      <c r="B18" s="335"/>
      <c r="C18" s="325"/>
      <c r="D18" s="336"/>
      <c r="E18" s="272"/>
      <c r="F18" s="273">
        <v>0</v>
      </c>
      <c r="G18" s="327" t="s">
        <v>16</v>
      </c>
      <c r="H18" s="328"/>
      <c r="I18" s="274">
        <f t="shared" si="1"/>
        <v>0</v>
      </c>
      <c r="J18" s="275"/>
      <c r="K18" s="275"/>
      <c r="L18" s="324" t="s">
        <v>16</v>
      </c>
      <c r="M18" s="325"/>
      <c r="N18" s="326"/>
      <c r="O18" s="42"/>
      <c r="P18" s="43"/>
      <c r="Q18" s="108"/>
      <c r="AE18" s="88" t="s">
        <v>16</v>
      </c>
      <c r="AG18" s="248"/>
      <c r="AH18" s="304">
        <v>82</v>
      </c>
      <c r="AI18">
        <v>1200</v>
      </c>
      <c r="AJ18">
        <f t="shared" si="0"/>
        <v>544.32000000000005</v>
      </c>
    </row>
    <row r="19" spans="1:43" s="267" customFormat="1" ht="18" customHeight="1" thickBot="1" x14ac:dyDescent="0.25">
      <c r="A19" s="261"/>
      <c r="B19" s="335"/>
      <c r="C19" s="325"/>
      <c r="D19" s="336"/>
      <c r="E19" s="272"/>
      <c r="F19" s="273">
        <v>0</v>
      </c>
      <c r="G19" s="327"/>
      <c r="H19" s="328"/>
      <c r="I19" s="274">
        <f t="shared" si="1"/>
        <v>0</v>
      </c>
      <c r="J19" s="275"/>
      <c r="K19" s="275"/>
      <c r="L19" s="324" t="s">
        <v>16</v>
      </c>
      <c r="M19" s="325"/>
      <c r="N19" s="326"/>
      <c r="O19" s="42"/>
      <c r="P19" s="43"/>
      <c r="Q19" s="108"/>
      <c r="AE19" s="88" t="s">
        <v>16</v>
      </c>
      <c r="AG19" s="248"/>
    </row>
    <row r="20" spans="1:43" s="267" customFormat="1" ht="18" customHeight="1" thickBot="1" x14ac:dyDescent="0.25">
      <c r="A20" s="261"/>
      <c r="B20" s="335"/>
      <c r="C20" s="325"/>
      <c r="D20" s="336"/>
      <c r="E20" s="272"/>
      <c r="F20" s="273">
        <v>0</v>
      </c>
      <c r="G20" s="327"/>
      <c r="H20" s="328"/>
      <c r="I20" s="274">
        <f t="shared" si="1"/>
        <v>0</v>
      </c>
      <c r="J20" s="275"/>
      <c r="K20" s="275"/>
      <c r="L20" s="324" t="s">
        <v>16</v>
      </c>
      <c r="M20" s="325"/>
      <c r="N20" s="326"/>
      <c r="O20" s="42"/>
      <c r="P20" s="43"/>
      <c r="Q20" s="108"/>
      <c r="AE20" s="88" t="s">
        <v>16</v>
      </c>
      <c r="AG20" s="248"/>
    </row>
    <row r="21" spans="1:43" s="267" customFormat="1" ht="18" customHeight="1" thickBot="1" x14ac:dyDescent="0.25">
      <c r="A21" s="261"/>
      <c r="B21" s="335"/>
      <c r="C21" s="325"/>
      <c r="D21" s="336"/>
      <c r="E21" s="272"/>
      <c r="F21" s="273"/>
      <c r="G21" s="327"/>
      <c r="H21" s="328"/>
      <c r="I21" s="274"/>
      <c r="J21" s="275"/>
      <c r="K21" s="275"/>
      <c r="L21" s="324" t="s">
        <v>16</v>
      </c>
      <c r="M21" s="325"/>
      <c r="N21" s="326"/>
      <c r="O21" s="42"/>
      <c r="P21" s="43"/>
      <c r="Q21" s="108"/>
      <c r="AE21" s="88" t="s">
        <v>16</v>
      </c>
      <c r="AG21" s="276"/>
      <c r="AH21" s="142" t="s">
        <v>66</v>
      </c>
      <c r="AI21" s="142"/>
      <c r="AJ21" s="142" t="s">
        <v>16</v>
      </c>
      <c r="AK21" s="142" t="s">
        <v>19</v>
      </c>
      <c r="AL21" s="277"/>
      <c r="AM21" s="277"/>
      <c r="AN21" s="277"/>
      <c r="AO21" s="277"/>
      <c r="AP21" s="277"/>
      <c r="AQ21" s="277"/>
    </row>
    <row r="22" spans="1:43" s="267" customFormat="1" ht="18" customHeight="1" thickBot="1" x14ac:dyDescent="0.25">
      <c r="A22" s="261"/>
      <c r="B22" s="335"/>
      <c r="C22" s="325"/>
      <c r="D22" s="336"/>
      <c r="E22" s="272"/>
      <c r="F22" s="273">
        <v>0</v>
      </c>
      <c r="G22" s="327"/>
      <c r="H22" s="328"/>
      <c r="I22" s="274">
        <f t="shared" ref="I22:I30" si="2">F22/$J$12*60</f>
        <v>0</v>
      </c>
      <c r="J22" s="275"/>
      <c r="K22" s="275"/>
      <c r="L22" s="324"/>
      <c r="M22" s="325"/>
      <c r="N22" s="326"/>
      <c r="O22" s="42"/>
      <c r="P22" s="43"/>
      <c r="Q22" s="108"/>
      <c r="R22" s="100" t="s">
        <v>28</v>
      </c>
      <c r="S22" s="101"/>
      <c r="T22" s="101"/>
      <c r="U22" s="101"/>
      <c r="V22" s="101"/>
      <c r="W22" s="101"/>
      <c r="X22" s="101"/>
      <c r="Y22" s="102" t="s">
        <v>29</v>
      </c>
      <c r="Z22" s="103"/>
      <c r="AA22" s="103"/>
      <c r="AB22" s="103"/>
      <c r="AC22" s="103"/>
      <c r="AD22" s="104"/>
      <c r="AE22" s="88" t="s">
        <v>16</v>
      </c>
      <c r="AG22" s="248"/>
      <c r="AH22" s="278">
        <f>V33</f>
        <v>2342.0489247999999</v>
      </c>
      <c r="AI22" s="308">
        <f>W33</f>
        <v>87.656611478037902</v>
      </c>
      <c r="AK22" s="278">
        <f>V33-(AC24+AC25+AC26)*0.72*2.20462</f>
        <v>2155.8555380799999</v>
      </c>
      <c r="AL22" s="308">
        <f>(X33-(AC24+AC25+AC26)*0.72*W30*2.20462)/AK22</f>
        <v>87.022389771270582</v>
      </c>
    </row>
    <row r="23" spans="1:43" s="267" customFormat="1" ht="18" customHeight="1" thickBot="1" x14ac:dyDescent="0.25">
      <c r="A23" s="261"/>
      <c r="B23" s="335"/>
      <c r="C23" s="325"/>
      <c r="D23" s="336"/>
      <c r="E23" s="272"/>
      <c r="F23" s="273">
        <v>0</v>
      </c>
      <c r="G23" s="327"/>
      <c r="H23" s="328"/>
      <c r="I23" s="279">
        <f t="shared" si="2"/>
        <v>0</v>
      </c>
      <c r="J23" s="275"/>
      <c r="K23" s="275"/>
      <c r="L23" s="324"/>
      <c r="M23" s="325"/>
      <c r="N23" s="326"/>
      <c r="O23" s="42"/>
      <c r="P23" s="43"/>
      <c r="Q23" s="108"/>
      <c r="R23" s="79" t="s">
        <v>30</v>
      </c>
      <c r="S23" s="80"/>
      <c r="T23" s="80"/>
      <c r="U23" s="82" t="s">
        <v>67</v>
      </c>
      <c r="V23" s="81"/>
      <c r="W23" s="170" t="s">
        <v>31</v>
      </c>
      <c r="X23" s="81" t="s">
        <v>32</v>
      </c>
      <c r="Y23" s="79" t="s">
        <v>33</v>
      </c>
      <c r="Z23" s="81"/>
      <c r="AA23" s="82" t="s">
        <v>34</v>
      </c>
      <c r="AB23" s="82" t="s">
        <v>35</v>
      </c>
      <c r="AC23" s="359" t="s">
        <v>36</v>
      </c>
      <c r="AD23" s="360"/>
      <c r="AE23" s="94"/>
      <c r="AG23" s="248"/>
    </row>
    <row r="24" spans="1:43" s="267" customFormat="1" ht="18" customHeight="1" thickBot="1" x14ac:dyDescent="0.25">
      <c r="A24" s="261"/>
      <c r="B24" s="335"/>
      <c r="C24" s="325"/>
      <c r="D24" s="336"/>
      <c r="E24" s="272"/>
      <c r="F24" s="273">
        <v>0</v>
      </c>
      <c r="G24" s="327"/>
      <c r="H24" s="328"/>
      <c r="I24" s="274">
        <f t="shared" si="2"/>
        <v>0</v>
      </c>
      <c r="J24" s="275"/>
      <c r="K24" s="275"/>
      <c r="L24" s="324"/>
      <c r="M24" s="325"/>
      <c r="N24" s="326"/>
      <c r="O24" s="42"/>
      <c r="P24" s="43"/>
      <c r="Q24" s="108"/>
      <c r="R24" s="79"/>
      <c r="S24" s="80"/>
      <c r="T24" s="170" t="s">
        <v>37</v>
      </c>
      <c r="U24" s="202" t="s">
        <v>38</v>
      </c>
      <c r="V24" s="203" t="s">
        <v>39</v>
      </c>
      <c r="W24" s="170" t="s">
        <v>84</v>
      </c>
      <c r="X24" s="305" t="s">
        <v>85</v>
      </c>
      <c r="Y24" s="75" t="s">
        <v>55</v>
      </c>
      <c r="Z24" s="84"/>
      <c r="AA24" s="85"/>
      <c r="AB24" s="137"/>
      <c r="AC24" s="300">
        <v>5</v>
      </c>
      <c r="AD24" s="178" t="s">
        <v>43</v>
      </c>
      <c r="AE24" s="94"/>
      <c r="AG24" s="248"/>
    </row>
    <row r="25" spans="1:43" s="267" customFormat="1" ht="18" customHeight="1" thickBot="1" x14ac:dyDescent="0.25">
      <c r="A25" s="261"/>
      <c r="B25" s="335"/>
      <c r="C25" s="325"/>
      <c r="D25" s="336"/>
      <c r="E25" s="272"/>
      <c r="F25" s="273">
        <v>0</v>
      </c>
      <c r="G25" s="327"/>
      <c r="H25" s="328"/>
      <c r="I25" s="274">
        <f t="shared" si="2"/>
        <v>0</v>
      </c>
      <c r="J25" s="275"/>
      <c r="K25" s="275"/>
      <c r="L25" s="324"/>
      <c r="M25" s="325"/>
      <c r="N25" s="326"/>
      <c r="O25" s="42"/>
      <c r="P25" s="43"/>
      <c r="Q25" s="108"/>
      <c r="R25" s="79" t="s">
        <v>44</v>
      </c>
      <c r="S25" s="80"/>
      <c r="T25" s="205"/>
      <c r="U25" s="301">
        <v>735.3</v>
      </c>
      <c r="V25" s="206">
        <v>1621.05</v>
      </c>
      <c r="W25" s="207">
        <v>86.899934999999999</v>
      </c>
      <c r="X25" s="307">
        <f t="shared" ref="X25:X32" si="3">V25*W25</f>
        <v>140869.13963175</v>
      </c>
      <c r="Y25" s="75" t="s">
        <v>42</v>
      </c>
      <c r="Z25" s="84"/>
      <c r="AA25" s="85">
        <f>I33</f>
        <v>0.10104166666666667</v>
      </c>
      <c r="AB25" s="86">
        <v>40</v>
      </c>
      <c r="AC25" s="87">
        <f>AA25*24*AB25</f>
        <v>97</v>
      </c>
      <c r="AD25" s="172" t="s">
        <v>43</v>
      </c>
      <c r="AE25" s="94" t="s">
        <v>16</v>
      </c>
      <c r="AG25" s="248"/>
    </row>
    <row r="26" spans="1:43" s="267" customFormat="1" ht="18" customHeight="1" thickBot="1" x14ac:dyDescent="0.25">
      <c r="A26" s="261"/>
      <c r="B26" s="335"/>
      <c r="C26" s="325"/>
      <c r="D26" s="336"/>
      <c r="E26" s="272"/>
      <c r="F26" s="273">
        <v>0</v>
      </c>
      <c r="G26" s="327"/>
      <c r="H26" s="328"/>
      <c r="I26" s="274">
        <f t="shared" si="2"/>
        <v>0</v>
      </c>
      <c r="J26" s="275"/>
      <c r="K26" s="275"/>
      <c r="L26" s="324"/>
      <c r="M26" s="325"/>
      <c r="N26" s="326"/>
      <c r="O26" s="42"/>
      <c r="P26" s="43"/>
      <c r="Q26" s="108"/>
      <c r="R26" s="79" t="s">
        <v>46</v>
      </c>
      <c r="S26" s="80"/>
      <c r="T26" s="209"/>
      <c r="U26" s="210">
        <v>180</v>
      </c>
      <c r="V26" s="206">
        <f>U26*2.20462</f>
        <v>396.83159999999998</v>
      </c>
      <c r="W26" s="207">
        <v>80.5</v>
      </c>
      <c r="X26" s="307">
        <f t="shared" si="3"/>
        <v>31944.943799999997</v>
      </c>
      <c r="Y26" s="75" t="s">
        <v>56</v>
      </c>
      <c r="Z26" s="84"/>
      <c r="AA26" s="280"/>
      <c r="AB26" s="280"/>
      <c r="AC26" s="281">
        <f>(AC24+AC25)*0.15</f>
        <v>15.299999999999999</v>
      </c>
      <c r="AD26" s="172" t="s">
        <v>43</v>
      </c>
      <c r="AE26" s="99"/>
      <c r="AG26" s="248"/>
      <c r="AH26" s="225"/>
    </row>
    <row r="27" spans="1:43" s="267" customFormat="1" ht="18" customHeight="1" thickBot="1" x14ac:dyDescent="0.25">
      <c r="A27" s="261"/>
      <c r="B27" s="335"/>
      <c r="C27" s="325"/>
      <c r="D27" s="336"/>
      <c r="E27" s="272"/>
      <c r="F27" s="273">
        <v>0</v>
      </c>
      <c r="G27" s="327"/>
      <c r="H27" s="328"/>
      <c r="I27" s="274">
        <f t="shared" si="2"/>
        <v>0</v>
      </c>
      <c r="J27" s="275"/>
      <c r="K27" s="275"/>
      <c r="L27" s="324"/>
      <c r="M27" s="325"/>
      <c r="N27" s="326"/>
      <c r="O27" s="42"/>
      <c r="P27" s="43"/>
      <c r="Q27" s="108"/>
      <c r="R27" s="79" t="s">
        <v>47</v>
      </c>
      <c r="S27" s="80"/>
      <c r="T27" s="209"/>
      <c r="U27" s="210">
        <v>0</v>
      </c>
      <c r="V27" s="206">
        <f>U27*2.20462</f>
        <v>0</v>
      </c>
      <c r="W27" s="207">
        <v>118.1</v>
      </c>
      <c r="X27" s="307">
        <f t="shared" si="3"/>
        <v>0</v>
      </c>
      <c r="Y27" s="75" t="s">
        <v>45</v>
      </c>
      <c r="Z27" s="84"/>
      <c r="AA27" s="85">
        <f>I34/1440</f>
        <v>6.9444444444444441E-3</v>
      </c>
      <c r="AB27" s="86">
        <v>40</v>
      </c>
      <c r="AC27" s="87">
        <f>AA27*24*AB27</f>
        <v>6.6666666666666661</v>
      </c>
      <c r="AD27" s="172" t="s">
        <v>43</v>
      </c>
      <c r="AE27" s="78"/>
      <c r="AG27" s="248"/>
      <c r="AH27" s="1"/>
      <c r="AI27"/>
      <c r="AJ27" s="225"/>
      <c r="AK27" s="225"/>
      <c r="AL27" s="225"/>
      <c r="AM27" s="225"/>
      <c r="AN27" s="225"/>
    </row>
    <row r="28" spans="1:43" s="267" customFormat="1" ht="18" customHeight="1" thickBot="1" x14ac:dyDescent="0.25">
      <c r="A28" s="261"/>
      <c r="B28" s="335"/>
      <c r="C28" s="325"/>
      <c r="D28" s="336"/>
      <c r="E28" s="272"/>
      <c r="F28" s="273">
        <v>0</v>
      </c>
      <c r="G28" s="327"/>
      <c r="H28" s="328"/>
      <c r="I28" s="274">
        <f t="shared" si="2"/>
        <v>0</v>
      </c>
      <c r="J28" s="275"/>
      <c r="K28" s="275"/>
      <c r="L28" s="324"/>
      <c r="M28" s="325"/>
      <c r="N28" s="326"/>
      <c r="O28" s="42"/>
      <c r="P28" s="43"/>
      <c r="Q28" s="108"/>
      <c r="R28" s="79" t="s">
        <v>86</v>
      </c>
      <c r="S28" s="80"/>
      <c r="T28" s="209"/>
      <c r="U28" s="210">
        <v>16</v>
      </c>
      <c r="V28" s="206">
        <f>U28*2.20462</f>
        <v>35.273919999999997</v>
      </c>
      <c r="W28" s="207">
        <v>142.80000000000001</v>
      </c>
      <c r="X28" s="307">
        <f t="shared" si="3"/>
        <v>5037.1157759999996</v>
      </c>
      <c r="Y28" s="75" t="s">
        <v>57</v>
      </c>
      <c r="Z28" s="84"/>
      <c r="AA28" s="89">
        <v>3.125E-2</v>
      </c>
      <c r="AB28" s="90">
        <v>40</v>
      </c>
      <c r="AC28" s="87">
        <f>AA28*24*AB28</f>
        <v>30</v>
      </c>
      <c r="AD28" s="172" t="s">
        <v>43</v>
      </c>
      <c r="AE28" s="78"/>
      <c r="AG28" s="248"/>
      <c r="AH28" s="1"/>
      <c r="AI28"/>
      <c r="AJ28" s="225"/>
      <c r="AK28" s="225"/>
      <c r="AL28" s="225"/>
      <c r="AM28" s="225"/>
      <c r="AN28" s="225"/>
    </row>
    <row r="29" spans="1:43" s="267" customFormat="1" ht="18" customHeight="1" thickBot="1" x14ac:dyDescent="0.25">
      <c r="A29" s="261"/>
      <c r="B29" s="335"/>
      <c r="C29" s="325"/>
      <c r="D29" s="336"/>
      <c r="E29" s="272"/>
      <c r="F29" s="273">
        <v>0</v>
      </c>
      <c r="G29" s="327"/>
      <c r="H29" s="328"/>
      <c r="I29" s="274">
        <f t="shared" si="2"/>
        <v>0</v>
      </c>
      <c r="J29" s="275"/>
      <c r="K29" s="275"/>
      <c r="L29" s="324"/>
      <c r="M29" s="325"/>
      <c r="N29" s="326"/>
      <c r="O29" s="42"/>
      <c r="P29" s="43"/>
      <c r="Q29" s="108"/>
      <c r="R29" s="79"/>
      <c r="S29" s="80"/>
      <c r="T29" s="209"/>
      <c r="U29" s="210"/>
      <c r="V29" s="206"/>
      <c r="W29" s="207"/>
      <c r="X29" s="307">
        <f t="shared" si="3"/>
        <v>0</v>
      </c>
      <c r="Y29" s="177" t="s">
        <v>58</v>
      </c>
      <c r="Z29" s="126"/>
      <c r="AA29" s="179"/>
      <c r="AB29" s="127"/>
      <c r="AC29" s="315">
        <f>SUM(AC24:AC28)</f>
        <v>153.96666666666667</v>
      </c>
      <c r="AD29" s="173" t="s">
        <v>43</v>
      </c>
      <c r="AE29" s="78"/>
      <c r="AG29" s="248"/>
      <c r="AH29" s="1"/>
      <c r="AI29"/>
      <c r="AJ29" s="225"/>
      <c r="AK29" s="225"/>
      <c r="AL29" s="225"/>
      <c r="AM29" s="225"/>
      <c r="AN29" s="225"/>
    </row>
    <row r="30" spans="1:43" s="267" customFormat="1" ht="18" customHeight="1" thickBot="1" x14ac:dyDescent="0.25">
      <c r="A30" s="261"/>
      <c r="B30" s="335"/>
      <c r="C30" s="325"/>
      <c r="D30" s="336"/>
      <c r="E30" s="272"/>
      <c r="F30" s="273">
        <v>0</v>
      </c>
      <c r="G30" s="327"/>
      <c r="H30" s="328"/>
      <c r="I30" s="274">
        <f t="shared" si="2"/>
        <v>0</v>
      </c>
      <c r="J30" s="275"/>
      <c r="K30" s="275"/>
      <c r="L30" s="324"/>
      <c r="M30" s="325"/>
      <c r="N30" s="326"/>
      <c r="O30" s="42"/>
      <c r="P30" s="43"/>
      <c r="Q30" s="108"/>
      <c r="R30" s="79" t="s">
        <v>79</v>
      </c>
      <c r="S30" s="80"/>
      <c r="T30" s="210">
        <v>182</v>
      </c>
      <c r="U30" s="209">
        <f>T30*0.72</f>
        <v>131.04</v>
      </c>
      <c r="V30" s="206">
        <f>U30*2.20462</f>
        <v>288.89340479999998</v>
      </c>
      <c r="W30" s="207">
        <v>95</v>
      </c>
      <c r="X30" s="307">
        <f t="shared" si="3"/>
        <v>27444.873455999998</v>
      </c>
      <c r="Y30" s="75" t="s">
        <v>59</v>
      </c>
      <c r="Z30" s="76"/>
      <c r="AA30" s="180"/>
      <c r="AB30" s="92"/>
      <c r="AC30" s="87">
        <f>T30-AC29</f>
        <v>28.033333333333331</v>
      </c>
      <c r="AD30" s="172" t="s">
        <v>43</v>
      </c>
      <c r="AE30" s="78"/>
      <c r="AG30" s="248"/>
      <c r="AH30" s="1"/>
      <c r="AI30"/>
      <c r="AJ30" s="225"/>
      <c r="AK30" s="225"/>
      <c r="AL30" s="225"/>
      <c r="AM30" s="225"/>
      <c r="AN30" s="225"/>
    </row>
    <row r="31" spans="1:43" s="267" customFormat="1" ht="18" customHeight="1" thickBot="1" x14ac:dyDescent="0.25">
      <c r="A31" s="261"/>
      <c r="B31" s="335"/>
      <c r="C31" s="325"/>
      <c r="D31" s="336"/>
      <c r="E31" s="272"/>
      <c r="F31" s="273"/>
      <c r="G31" s="327"/>
      <c r="H31" s="328"/>
      <c r="I31" s="274"/>
      <c r="J31" s="275"/>
      <c r="K31" s="275"/>
      <c r="L31" s="324"/>
      <c r="M31" s="325"/>
      <c r="N31" s="326"/>
      <c r="O31" s="42"/>
      <c r="P31" s="43"/>
      <c r="Q31" s="108"/>
      <c r="R31" s="79" t="s">
        <v>90</v>
      </c>
      <c r="S31" s="80"/>
      <c r="T31" s="302"/>
      <c r="U31" s="209">
        <f>T31*0.72</f>
        <v>0</v>
      </c>
      <c r="V31" s="206">
        <f>U31*2.20462</f>
        <v>0</v>
      </c>
      <c r="W31" s="306"/>
      <c r="X31" s="307">
        <f t="shared" si="3"/>
        <v>0</v>
      </c>
      <c r="Y31" s="176" t="s">
        <v>48</v>
      </c>
      <c r="Z31" s="128"/>
      <c r="AA31" s="181"/>
      <c r="AB31" s="129"/>
      <c r="AC31" s="315">
        <f>SUM(AC29:AC30)</f>
        <v>182</v>
      </c>
      <c r="AD31" s="173" t="s">
        <v>43</v>
      </c>
      <c r="AE31" s="78"/>
      <c r="AG31" s="248"/>
      <c r="AH31" s="1"/>
      <c r="AI31"/>
      <c r="AJ31" s="225"/>
      <c r="AK31" s="225"/>
      <c r="AL31" s="225"/>
      <c r="AM31" s="225"/>
      <c r="AN31" s="225"/>
    </row>
    <row r="32" spans="1:43" s="267" customFormat="1" ht="18" customHeight="1" thickBot="1" x14ac:dyDescent="0.25">
      <c r="A32" s="261"/>
      <c r="B32" s="335"/>
      <c r="C32" s="325"/>
      <c r="D32" s="336"/>
      <c r="E32" s="272"/>
      <c r="F32" s="273">
        <v>0</v>
      </c>
      <c r="G32" s="327"/>
      <c r="H32" s="328"/>
      <c r="I32" s="274">
        <f>F32/$J$12*60</f>
        <v>0</v>
      </c>
      <c r="J32" s="275"/>
      <c r="K32" s="275"/>
      <c r="L32" s="324"/>
      <c r="M32" s="325"/>
      <c r="N32" s="326"/>
      <c r="O32" s="42"/>
      <c r="P32" s="43"/>
      <c r="Q32" s="108"/>
      <c r="R32" s="79"/>
      <c r="S32" s="80"/>
      <c r="T32" s="209"/>
      <c r="U32" s="209"/>
      <c r="V32" s="206"/>
      <c r="W32" s="306"/>
      <c r="X32" s="307">
        <f t="shared" si="3"/>
        <v>0</v>
      </c>
      <c r="Y32" s="130"/>
      <c r="Z32" s="131"/>
      <c r="AA32" s="131"/>
      <c r="AB32" s="93" t="s">
        <v>88</v>
      </c>
      <c r="AC32" s="312">
        <f>AC31/3.785</f>
        <v>48.084544253632757</v>
      </c>
      <c r="AD32" s="88"/>
      <c r="AE32" s="78"/>
      <c r="AG32" s="248"/>
      <c r="AH32" s="1"/>
      <c r="AI32"/>
      <c r="AJ32" s="225"/>
      <c r="AK32" s="225"/>
      <c r="AL32" s="225"/>
      <c r="AM32" s="225"/>
      <c r="AN32" s="225"/>
    </row>
    <row r="33" spans="1:40" s="267" customFormat="1" ht="18" customHeight="1" thickBot="1" x14ac:dyDescent="0.25">
      <c r="A33" s="282"/>
      <c r="B33" s="283" t="s">
        <v>52</v>
      </c>
      <c r="C33" s="284"/>
      <c r="D33" s="285"/>
      <c r="E33" s="286"/>
      <c r="F33" s="287">
        <f>SUM(F14:F32)</f>
        <v>271</v>
      </c>
      <c r="G33" s="288"/>
      <c r="H33" s="289"/>
      <c r="I33" s="290">
        <f>(SUM(I14:I32)+10)/1440</f>
        <v>0.10104166666666667</v>
      </c>
      <c r="J33" s="291"/>
      <c r="K33" s="291"/>
      <c r="L33" s="164"/>
      <c r="M33" s="149"/>
      <c r="N33" s="150"/>
      <c r="O33" s="42"/>
      <c r="P33" s="43"/>
      <c r="Q33" s="108"/>
      <c r="R33" s="175" t="s">
        <v>49</v>
      </c>
      <c r="S33" s="80"/>
      <c r="T33" s="314">
        <f>SUM(T23:T32)</f>
        <v>182</v>
      </c>
      <c r="U33" s="314">
        <f>SUM(U23:U32)</f>
        <v>1062.3399999999999</v>
      </c>
      <c r="V33" s="303">
        <f>SUM(V25:V32)</f>
        <v>2342.0489247999999</v>
      </c>
      <c r="W33" s="212">
        <f>X33/V33</f>
        <v>87.656611478037902</v>
      </c>
      <c r="X33" s="307">
        <f>SUM(X25:X32)</f>
        <v>205296.07266375</v>
      </c>
      <c r="Y33" s="95"/>
      <c r="Z33" s="91"/>
      <c r="AA33" s="91"/>
      <c r="AB33" s="91"/>
      <c r="AC33" s="93"/>
      <c r="AD33" s="105"/>
      <c r="AE33" s="78"/>
      <c r="AG33" s="248"/>
      <c r="AH33" s="225"/>
      <c r="AI33" s="225"/>
      <c r="AJ33" s="225"/>
      <c r="AK33" s="225"/>
      <c r="AL33" s="225"/>
      <c r="AM33" s="225"/>
      <c r="AN33" s="225"/>
    </row>
    <row r="34" spans="1:40" s="267" customFormat="1" ht="18" customHeight="1" thickBot="1" x14ac:dyDescent="0.25">
      <c r="A34" s="261"/>
      <c r="B34" s="335"/>
      <c r="C34" s="325"/>
      <c r="D34" s="336"/>
      <c r="E34" s="272"/>
      <c r="F34" s="292">
        <v>20</v>
      </c>
      <c r="G34" s="339"/>
      <c r="H34" s="340"/>
      <c r="I34" s="274">
        <f>F34/$J$12*60</f>
        <v>10</v>
      </c>
      <c r="J34" s="275"/>
      <c r="K34" s="275"/>
      <c r="L34" s="324"/>
      <c r="M34" s="325"/>
      <c r="N34" s="326"/>
      <c r="O34" s="42"/>
      <c r="P34" s="43"/>
      <c r="Q34" s="108"/>
      <c r="R34" s="134" t="s">
        <v>50</v>
      </c>
      <c r="S34" s="135"/>
      <c r="T34" s="213"/>
      <c r="U34" s="214">
        <v>1156</v>
      </c>
      <c r="V34" s="215">
        <v>2550</v>
      </c>
      <c r="W34" s="216"/>
      <c r="X34" s="216"/>
      <c r="Y34" s="95" t="s">
        <v>68</v>
      </c>
      <c r="Z34" s="91"/>
      <c r="AA34" s="91"/>
      <c r="AB34" s="91"/>
      <c r="AC34" s="93"/>
      <c r="AD34" s="105"/>
      <c r="AG34" s="248"/>
      <c r="AH34" s="225"/>
      <c r="AI34" s="225"/>
      <c r="AJ34" s="225"/>
      <c r="AK34" s="225"/>
      <c r="AL34" s="225"/>
      <c r="AM34" s="225"/>
      <c r="AN34" s="225"/>
    </row>
    <row r="35" spans="1:40" s="267" customFormat="1" ht="18" customHeight="1" thickBot="1" x14ac:dyDescent="0.25">
      <c r="A35" s="293"/>
      <c r="B35" s="337" t="s">
        <v>53</v>
      </c>
      <c r="C35" s="330"/>
      <c r="D35" s="338"/>
      <c r="E35" s="294"/>
      <c r="F35" s="295">
        <f>SUM(F33:F34)</f>
        <v>291</v>
      </c>
      <c r="G35" s="341"/>
      <c r="H35" s="342"/>
      <c r="I35" s="296">
        <f>(SUM(I14:I32)+10+I34)/1440</f>
        <v>0.10798611111111112</v>
      </c>
      <c r="J35" s="297"/>
      <c r="K35" s="297"/>
      <c r="L35" s="329"/>
      <c r="M35" s="330"/>
      <c r="N35" s="331"/>
      <c r="O35" s="52"/>
      <c r="P35" s="53"/>
      <c r="Q35" s="108"/>
      <c r="R35" s="136" t="s">
        <v>61</v>
      </c>
      <c r="S35" s="133"/>
      <c r="T35" s="217"/>
      <c r="U35" s="218">
        <v>1156</v>
      </c>
      <c r="V35" s="219">
        <v>2550</v>
      </c>
      <c r="W35" s="220"/>
      <c r="X35" s="220"/>
      <c r="Y35" s="96" t="s">
        <v>69</v>
      </c>
      <c r="Z35" s="97"/>
      <c r="AA35" s="97"/>
      <c r="AB35" s="97"/>
      <c r="AC35" s="98"/>
      <c r="AD35" s="106"/>
      <c r="AG35" s="248"/>
      <c r="AH35" s="225"/>
      <c r="AI35" s="225"/>
      <c r="AJ35" s="225"/>
      <c r="AK35" s="225"/>
      <c r="AL35" s="225"/>
      <c r="AM35" s="225"/>
      <c r="AN35" s="225"/>
    </row>
    <row r="36" spans="1:40" s="267" customFormat="1" ht="15.75" customHeight="1" thickBot="1" x14ac:dyDescent="0.25">
      <c r="A36" s="46" t="s">
        <v>73</v>
      </c>
      <c r="B36" s="298"/>
      <c r="C36" s="298"/>
      <c r="D36" s="298"/>
      <c r="E36" s="48"/>
      <c r="F36" s="298"/>
      <c r="G36" s="298"/>
      <c r="H36" s="298"/>
      <c r="I36" s="298"/>
      <c r="J36" s="48"/>
      <c r="K36" s="298"/>
      <c r="L36" s="298"/>
      <c r="M36" s="298"/>
      <c r="N36" s="299"/>
      <c r="O36" s="298"/>
      <c r="P36" s="299"/>
      <c r="Q36" s="223"/>
      <c r="R36" s="332" t="s">
        <v>62</v>
      </c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4"/>
      <c r="AG36" s="248"/>
      <c r="AH36" s="225"/>
      <c r="AI36" s="225"/>
      <c r="AJ36" s="225"/>
      <c r="AK36" s="225"/>
      <c r="AL36" s="225"/>
      <c r="AM36" s="225"/>
      <c r="AN36" s="225"/>
    </row>
    <row r="37" spans="1:40" s="267" customFormat="1" ht="15.75" customHeight="1" x14ac:dyDescent="0.2">
      <c r="A37" s="108"/>
      <c r="B37" s="223"/>
      <c r="C37" s="223"/>
      <c r="D37" s="223"/>
      <c r="E37" s="108"/>
      <c r="F37" s="223"/>
      <c r="G37" s="223"/>
      <c r="H37" s="223"/>
      <c r="I37" s="223"/>
      <c r="J37" s="108"/>
      <c r="K37" s="223"/>
      <c r="L37" s="223"/>
      <c r="M37" s="223"/>
      <c r="N37" s="223"/>
      <c r="O37" s="223"/>
      <c r="P37" s="223"/>
      <c r="Q37" s="22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G37" s="248"/>
      <c r="AH37" s="225"/>
      <c r="AI37" s="225"/>
      <c r="AJ37" s="225"/>
      <c r="AK37" s="225"/>
      <c r="AL37" s="225"/>
      <c r="AM37" s="225"/>
      <c r="AN37" s="225"/>
    </row>
  </sheetData>
  <mergeCells count="91">
    <mergeCell ref="L3:N3"/>
    <mergeCell ref="L4:N4"/>
    <mergeCell ref="L5:N5"/>
    <mergeCell ref="F5:G5"/>
    <mergeCell ref="I3:J3"/>
    <mergeCell ref="I4:J4"/>
    <mergeCell ref="I5:J5"/>
    <mergeCell ref="G8:K8"/>
    <mergeCell ref="AC23:AD23"/>
    <mergeCell ref="B3:D3"/>
    <mergeCell ref="B4:D4"/>
    <mergeCell ref="B5:D5"/>
    <mergeCell ref="F3:G3"/>
    <mergeCell ref="M8:N8"/>
    <mergeCell ref="M9:N9"/>
    <mergeCell ref="M10:N10"/>
    <mergeCell ref="F4:G4"/>
    <mergeCell ref="D8:E8"/>
    <mergeCell ref="D9:E9"/>
    <mergeCell ref="D10:E10"/>
    <mergeCell ref="B13:D13"/>
    <mergeCell ref="B8:C8"/>
    <mergeCell ref="G18:H18"/>
    <mergeCell ref="G9:K9"/>
    <mergeCell ref="G10:K10"/>
    <mergeCell ref="B9:C9"/>
    <mergeCell ref="B10:C10"/>
    <mergeCell ref="G19:H19"/>
    <mergeCell ref="G20:H20"/>
    <mergeCell ref="G21:H21"/>
    <mergeCell ref="B14:D14"/>
    <mergeCell ref="B15:D15"/>
    <mergeCell ref="B16:D16"/>
    <mergeCell ref="G14:H14"/>
    <mergeCell ref="G15:H15"/>
    <mergeCell ref="G16:H16"/>
    <mergeCell ref="G17:H17"/>
    <mergeCell ref="B22:D22"/>
    <mergeCell ref="B23:D23"/>
    <mergeCell ref="B24:D24"/>
    <mergeCell ref="B17:D17"/>
    <mergeCell ref="B18:D18"/>
    <mergeCell ref="B19:D19"/>
    <mergeCell ref="B20:D20"/>
    <mergeCell ref="B21:D21"/>
    <mergeCell ref="B25:D25"/>
    <mergeCell ref="B26:D26"/>
    <mergeCell ref="B27:D27"/>
    <mergeCell ref="B28:D28"/>
    <mergeCell ref="B29:D29"/>
    <mergeCell ref="B30:D30"/>
    <mergeCell ref="B31:D31"/>
    <mergeCell ref="B32:D32"/>
    <mergeCell ref="L20:N20"/>
    <mergeCell ref="L21:N21"/>
    <mergeCell ref="L22:N22"/>
    <mergeCell ref="L23:N23"/>
    <mergeCell ref="G29:H29"/>
    <mergeCell ref="L24:N24"/>
    <mergeCell ref="L25:N25"/>
    <mergeCell ref="L26:N26"/>
    <mergeCell ref="L17:N17"/>
    <mergeCell ref="L18:N18"/>
    <mergeCell ref="G27:H27"/>
    <mergeCell ref="G28:H28"/>
    <mergeCell ref="G22:H22"/>
    <mergeCell ref="G23:H23"/>
    <mergeCell ref="G24:H24"/>
    <mergeCell ref="G25:H25"/>
    <mergeCell ref="L19:N19"/>
    <mergeCell ref="G26:H26"/>
    <mergeCell ref="L13:N13"/>
    <mergeCell ref="L14:N14"/>
    <mergeCell ref="L15:N15"/>
    <mergeCell ref="L16:N16"/>
    <mergeCell ref="G30:H30"/>
    <mergeCell ref="G31:H31"/>
    <mergeCell ref="L28:N28"/>
    <mergeCell ref="L29:N29"/>
    <mergeCell ref="L30:N30"/>
    <mergeCell ref="L31:N31"/>
    <mergeCell ref="L27:N27"/>
    <mergeCell ref="G32:H32"/>
    <mergeCell ref="L35:N35"/>
    <mergeCell ref="R36:AD36"/>
    <mergeCell ref="B34:D34"/>
    <mergeCell ref="B35:D35"/>
    <mergeCell ref="G34:H34"/>
    <mergeCell ref="G35:H35"/>
    <mergeCell ref="L32:N32"/>
    <mergeCell ref="L34:N34"/>
  </mergeCells>
  <phoneticPr fontId="0" type="noConversion"/>
  <pageMargins left="0.2" right="0.2" top="0.74" bottom="0.35" header="0.18" footer="0.24"/>
  <pageSetup paperSize="9" scale="88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26FF-5514-4BBA-A1D6-D5040A8B1B0C}">
  <sheetPr codeName="Tabelle4"/>
  <dimension ref="A1:AQ37"/>
  <sheetViews>
    <sheetView showZeros="0" tabSelected="1" topLeftCell="E1" zoomScale="70" zoomScaleNormal="70" zoomScaleSheetLayoutView="100" workbookViewId="0">
      <selection activeCell="X25" sqref="X25"/>
    </sheetView>
  </sheetViews>
  <sheetFormatPr baseColWidth="10" defaultRowHeight="14.25" x14ac:dyDescent="0.2"/>
  <cols>
    <col min="1" max="1" width="7.7109375" style="2" customWidth="1"/>
    <col min="2" max="2" width="3.42578125" style="2" customWidth="1"/>
    <col min="3" max="3" width="3" style="2" customWidth="1"/>
    <col min="4" max="4" width="7" style="2" customWidth="1"/>
    <col min="5" max="5" width="6.28515625" style="2" customWidth="1"/>
    <col min="6" max="6" width="6.7109375" style="2" customWidth="1"/>
    <col min="7" max="7" width="2.85546875" style="2" customWidth="1"/>
    <col min="8" max="8" width="7.42578125" style="2" customWidth="1"/>
    <col min="9" max="9" width="6.42578125" style="2" customWidth="1"/>
    <col min="10" max="10" width="6.140625" style="2" customWidth="1"/>
    <col min="11" max="12" width="7.140625" style="2" customWidth="1"/>
    <col min="13" max="13" width="4.42578125" style="2" customWidth="1"/>
    <col min="14" max="14" width="4.7109375" style="3" customWidth="1"/>
    <col min="15" max="15" width="5.28515625" style="3" hidden="1" customWidth="1"/>
    <col min="16" max="16" width="6.7109375" style="2" hidden="1" customWidth="1"/>
    <col min="17" max="17" width="2" style="2" customWidth="1"/>
    <col min="18" max="18" width="12.28515625" style="2" customWidth="1"/>
    <col min="19" max="19" width="1.85546875" style="2" customWidth="1"/>
    <col min="20" max="20" width="4.5703125" style="2" customWidth="1"/>
    <col min="21" max="21" width="6.28515625" style="2" customWidth="1"/>
    <col min="22" max="22" width="5.5703125" style="2" customWidth="1"/>
    <col min="23" max="23" width="6" style="2" customWidth="1"/>
    <col min="24" max="24" width="8" style="2" customWidth="1"/>
    <col min="25" max="25" width="11.42578125" style="2" customWidth="1"/>
    <col min="26" max="26" width="1.5703125" style="2" customWidth="1"/>
    <col min="27" max="27" width="5.28515625" style="2" customWidth="1"/>
    <col min="28" max="28" width="6" style="2" customWidth="1"/>
    <col min="29" max="29" width="6.5703125" style="2" customWidth="1"/>
    <col min="30" max="30" width="2.5703125" style="2" customWidth="1"/>
    <col min="31" max="31" width="11.42578125" style="2" hidden="1" customWidth="1"/>
    <col min="32" max="32" width="11.42578125" style="2" customWidth="1"/>
    <col min="33" max="33" width="3" style="123" customWidth="1"/>
    <col min="34" max="35" width="8.7109375" style="138" customWidth="1"/>
    <col min="36" max="36" width="7.28515625" style="138" customWidth="1"/>
    <col min="37" max="37" width="8.28515625" style="138" customWidth="1"/>
    <col min="38" max="38" width="9" style="138" customWidth="1"/>
    <col min="39" max="40" width="11.42578125" style="138" customWidth="1"/>
    <col min="41" max="16384" width="11.42578125" style="2"/>
  </cols>
  <sheetData>
    <row r="1" spans="1:43" s="15" customFormat="1" ht="18.75" customHeight="1" x14ac:dyDescent="0.25">
      <c r="A1" s="11" t="s">
        <v>0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 t="s">
        <v>16</v>
      </c>
      <c r="M1" s="13"/>
      <c r="N1" s="14"/>
      <c r="O1" s="13"/>
      <c r="P1" s="14"/>
      <c r="Q1" s="9"/>
      <c r="R1" s="113"/>
      <c r="AG1" s="116"/>
    </row>
    <row r="2" spans="1:43" s="4" customFormat="1" ht="4.5" customHeight="1" x14ac:dyDescent="0.25">
      <c r="A2" s="5"/>
      <c r="B2" s="6"/>
      <c r="C2" s="7"/>
      <c r="D2" s="6"/>
      <c r="E2" s="8"/>
      <c r="F2" s="8"/>
      <c r="G2" s="9"/>
      <c r="H2" s="9"/>
      <c r="I2" s="8"/>
      <c r="J2" s="9"/>
      <c r="K2" s="8"/>
      <c r="L2" s="8"/>
      <c r="M2" s="9"/>
      <c r="N2" s="10"/>
      <c r="O2" s="9"/>
      <c r="P2" s="10"/>
      <c r="Q2" s="9"/>
      <c r="AG2" s="116"/>
      <c r="AH2" s="15"/>
      <c r="AI2" s="15"/>
      <c r="AJ2" s="15"/>
      <c r="AK2" s="15"/>
      <c r="AL2" s="15"/>
      <c r="AM2" s="15"/>
      <c r="AN2" s="15"/>
    </row>
    <row r="3" spans="1:43" s="227" customFormat="1" ht="18" customHeight="1" x14ac:dyDescent="0.2">
      <c r="A3" s="20" t="s">
        <v>1</v>
      </c>
      <c r="B3" s="361" t="s">
        <v>80</v>
      </c>
      <c r="C3" s="374"/>
      <c r="D3" s="374"/>
      <c r="E3" s="21" t="s">
        <v>4</v>
      </c>
      <c r="F3" s="363" t="s">
        <v>16</v>
      </c>
      <c r="G3" s="363"/>
      <c r="H3" s="18" t="s">
        <v>14</v>
      </c>
      <c r="I3" s="363" t="s">
        <v>16</v>
      </c>
      <c r="J3" s="374"/>
      <c r="K3" s="16" t="s">
        <v>18</v>
      </c>
      <c r="L3" s="363" t="s">
        <v>16</v>
      </c>
      <c r="M3" s="368"/>
      <c r="N3" s="369"/>
      <c r="O3" s="221"/>
      <c r="P3" s="222"/>
      <c r="Q3" s="223"/>
      <c r="R3" s="224"/>
      <c r="S3" s="224"/>
      <c r="T3" s="224"/>
      <c r="U3" s="224"/>
      <c r="V3" s="224"/>
      <c r="W3" s="224"/>
      <c r="X3" s="224"/>
      <c r="Y3" s="224"/>
      <c r="Z3" s="224"/>
      <c r="AA3" s="225"/>
      <c r="AB3" s="224"/>
      <c r="AC3" s="224"/>
      <c r="AD3" s="225"/>
      <c r="AE3" s="224"/>
      <c r="AF3" s="224"/>
      <c r="AG3" s="226"/>
      <c r="AH3" s="224"/>
      <c r="AI3" s="224"/>
      <c r="AJ3" s="224"/>
      <c r="AK3" s="224"/>
      <c r="AL3" s="224"/>
      <c r="AM3" s="224"/>
      <c r="AN3" s="224"/>
      <c r="AO3"/>
      <c r="AP3"/>
      <c r="AQ3"/>
    </row>
    <row r="4" spans="1:43" s="233" customFormat="1" ht="18" customHeight="1" x14ac:dyDescent="0.2">
      <c r="A4" s="228" t="s">
        <v>3</v>
      </c>
      <c r="B4" s="376" t="s">
        <v>81</v>
      </c>
      <c r="C4" s="376"/>
      <c r="D4" s="376"/>
      <c r="E4" s="229" t="s">
        <v>5</v>
      </c>
      <c r="F4" s="367" t="s">
        <v>16</v>
      </c>
      <c r="G4" s="367"/>
      <c r="H4" s="19" t="s">
        <v>15</v>
      </c>
      <c r="I4" s="367" t="s">
        <v>16</v>
      </c>
      <c r="J4" s="375"/>
      <c r="K4" s="17" t="s">
        <v>19</v>
      </c>
      <c r="L4" s="367" t="s">
        <v>16</v>
      </c>
      <c r="M4" s="370"/>
      <c r="N4" s="371"/>
      <c r="O4" s="230"/>
      <c r="P4" s="231"/>
      <c r="Q4" s="223"/>
      <c r="R4" s="224"/>
      <c r="S4" s="224"/>
      <c r="T4" s="224"/>
      <c r="U4" s="224"/>
      <c r="V4" s="224"/>
      <c r="W4" s="224"/>
      <c r="X4" s="224"/>
      <c r="Y4" s="224"/>
      <c r="Z4" s="224"/>
      <c r="AA4" s="225"/>
      <c r="AB4" s="224"/>
      <c r="AC4" s="224"/>
      <c r="AD4" s="225"/>
      <c r="AE4" s="224"/>
      <c r="AF4" s="224"/>
      <c r="AG4" s="232"/>
      <c r="AH4" s="224"/>
      <c r="AI4" s="224"/>
      <c r="AJ4" s="224"/>
      <c r="AK4" s="224"/>
      <c r="AL4" s="224"/>
      <c r="AM4" s="224"/>
      <c r="AN4" s="224"/>
      <c r="AO4" s="109"/>
      <c r="AP4" s="110"/>
      <c r="AQ4" s="110">
        <f>AQ5</f>
        <v>0</v>
      </c>
    </row>
    <row r="5" spans="1:43" s="240" customFormat="1" ht="18" customHeight="1" x14ac:dyDescent="0.2">
      <c r="A5" s="234" t="s">
        <v>2</v>
      </c>
      <c r="B5" s="362" t="s">
        <v>16</v>
      </c>
      <c r="C5" s="362"/>
      <c r="D5" s="362"/>
      <c r="E5" s="235" t="s">
        <v>6</v>
      </c>
      <c r="F5" s="362" t="s">
        <v>16</v>
      </c>
      <c r="G5" s="362"/>
      <c r="H5" s="236"/>
      <c r="I5" s="362" t="s">
        <v>16</v>
      </c>
      <c r="J5" s="372"/>
      <c r="K5" s="235" t="s">
        <v>16</v>
      </c>
      <c r="L5" s="362" t="s">
        <v>16</v>
      </c>
      <c r="M5" s="372"/>
      <c r="N5" s="373"/>
      <c r="O5" s="237"/>
      <c r="P5" s="238"/>
      <c r="Q5" s="223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39"/>
      <c r="AH5" s="224"/>
      <c r="AI5" s="224"/>
      <c r="AJ5" s="224"/>
      <c r="AK5" s="224"/>
      <c r="AL5" s="224"/>
      <c r="AM5" s="224"/>
      <c r="AN5" s="224"/>
      <c r="AO5" s="111"/>
      <c r="AP5" s="112"/>
      <c r="AQ5" s="112">
        <f>ROUND(AB33,0)</f>
        <v>0</v>
      </c>
    </row>
    <row r="6" spans="1:43" s="225" customFormat="1" ht="2.25" customHeight="1" x14ac:dyDescent="0.2">
      <c r="A6" s="241"/>
      <c r="B6" s="242"/>
      <c r="C6" s="242"/>
      <c r="D6" s="242"/>
      <c r="E6" s="243"/>
      <c r="F6" s="244"/>
      <c r="G6" s="244"/>
      <c r="H6" s="245"/>
      <c r="I6" s="244"/>
      <c r="J6" s="242"/>
      <c r="K6" s="242"/>
      <c r="L6" s="244"/>
      <c r="M6" s="243"/>
      <c r="N6" s="246"/>
      <c r="O6" s="243"/>
      <c r="P6" s="247"/>
      <c r="Q6" s="223"/>
      <c r="AG6" s="248"/>
    </row>
    <row r="7" spans="1:43" s="224" customFormat="1" ht="18" customHeight="1" x14ac:dyDescent="0.2">
      <c r="A7" s="249" t="s">
        <v>22</v>
      </c>
      <c r="B7" s="250" t="s">
        <v>24</v>
      </c>
      <c r="C7" s="251"/>
      <c r="D7" s="252" t="s">
        <v>7</v>
      </c>
      <c r="E7" s="253" t="s">
        <v>16</v>
      </c>
      <c r="F7" s="252" t="s">
        <v>17</v>
      </c>
      <c r="G7" s="250" t="s">
        <v>26</v>
      </c>
      <c r="H7" s="254"/>
      <c r="I7" s="255" t="s">
        <v>16</v>
      </c>
      <c r="J7" s="256"/>
      <c r="K7" s="257"/>
      <c r="L7" s="257" t="s">
        <v>23</v>
      </c>
      <c r="M7" s="57" t="s">
        <v>27</v>
      </c>
      <c r="N7" s="58"/>
      <c r="O7" s="243"/>
      <c r="P7" s="247"/>
      <c r="Q7" s="223"/>
      <c r="AA7" s="225"/>
      <c r="AD7" s="225"/>
      <c r="AG7" s="258"/>
      <c r="AO7" s="225"/>
      <c r="AP7" s="225"/>
      <c r="AQ7" s="225"/>
    </row>
    <row r="8" spans="1:43" s="224" customFormat="1" ht="18" customHeight="1" x14ac:dyDescent="0.2">
      <c r="A8" s="259" t="s">
        <v>16</v>
      </c>
      <c r="B8" s="348" t="s">
        <v>16</v>
      </c>
      <c r="C8" s="349"/>
      <c r="D8" s="348" t="s">
        <v>16</v>
      </c>
      <c r="E8" s="349"/>
      <c r="F8" s="260" t="s">
        <v>16</v>
      </c>
      <c r="G8" s="356" t="s">
        <v>16</v>
      </c>
      <c r="H8" s="357"/>
      <c r="I8" s="357"/>
      <c r="J8" s="357"/>
      <c r="K8" s="358"/>
      <c r="L8" s="260" t="s">
        <v>16</v>
      </c>
      <c r="M8" s="356" t="s">
        <v>16</v>
      </c>
      <c r="N8" s="364"/>
      <c r="O8" s="243"/>
      <c r="P8" s="247"/>
      <c r="Q8" s="223"/>
      <c r="AA8" s="225"/>
      <c r="AD8" s="225"/>
      <c r="AG8" s="258"/>
      <c r="AO8" s="109"/>
      <c r="AP8" s="109"/>
      <c r="AQ8" s="109"/>
    </row>
    <row r="9" spans="1:43" s="224" customFormat="1" ht="18" customHeight="1" x14ac:dyDescent="0.2">
      <c r="A9" s="261" t="s">
        <v>16</v>
      </c>
      <c r="B9" s="335" t="s">
        <v>16</v>
      </c>
      <c r="C9" s="336"/>
      <c r="D9" s="335" t="s">
        <v>16</v>
      </c>
      <c r="E9" s="336"/>
      <c r="F9" s="262" t="s">
        <v>16</v>
      </c>
      <c r="G9" s="350" t="s">
        <v>16</v>
      </c>
      <c r="H9" s="351"/>
      <c r="I9" s="351"/>
      <c r="J9" s="351"/>
      <c r="K9" s="352"/>
      <c r="L9" s="262" t="s">
        <v>16</v>
      </c>
      <c r="M9" s="335" t="s">
        <v>16</v>
      </c>
      <c r="N9" s="365"/>
      <c r="O9" s="243"/>
      <c r="P9" s="247"/>
      <c r="Q9" s="223"/>
      <c r="AG9" s="258"/>
      <c r="AO9" s="1"/>
      <c r="AP9"/>
      <c r="AQ9"/>
    </row>
    <row r="10" spans="1:43" s="224" customFormat="1" ht="18" customHeight="1" x14ac:dyDescent="0.2">
      <c r="A10" s="263" t="s">
        <v>16</v>
      </c>
      <c r="B10" s="343" t="s">
        <v>16</v>
      </c>
      <c r="C10" s="344"/>
      <c r="D10" s="343" t="s">
        <v>16</v>
      </c>
      <c r="E10" s="344"/>
      <c r="F10" s="264" t="s">
        <v>16</v>
      </c>
      <c r="G10" s="353" t="s">
        <v>16</v>
      </c>
      <c r="H10" s="354"/>
      <c r="I10" s="354"/>
      <c r="J10" s="354"/>
      <c r="K10" s="355"/>
      <c r="L10" s="264" t="s">
        <v>16</v>
      </c>
      <c r="M10" s="343" t="s">
        <v>16</v>
      </c>
      <c r="N10" s="366"/>
      <c r="O10" s="243"/>
      <c r="P10" s="247"/>
      <c r="Q10" s="223"/>
      <c r="AG10" s="258"/>
      <c r="AH10" s="224" t="s">
        <v>65</v>
      </c>
      <c r="AO10" s="1"/>
      <c r="AP10"/>
      <c r="AQ10"/>
    </row>
    <row r="11" spans="1:43" s="225" customFormat="1" ht="2.25" customHeight="1" x14ac:dyDescent="0.2">
      <c r="A11" s="265"/>
      <c r="B11" s="242"/>
      <c r="C11" s="242"/>
      <c r="D11" s="242"/>
      <c r="E11" s="243"/>
      <c r="F11" s="243"/>
      <c r="G11" s="243"/>
      <c r="H11" s="242"/>
      <c r="I11" s="243"/>
      <c r="J11" s="242"/>
      <c r="K11" s="242"/>
      <c r="L11" s="243"/>
      <c r="M11" s="243"/>
      <c r="N11" s="246"/>
      <c r="O11" s="243"/>
      <c r="P11" s="247"/>
      <c r="Q11" s="223"/>
      <c r="R11" s="224"/>
      <c r="S11" s="224"/>
      <c r="T11" s="224"/>
      <c r="U11" s="224"/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24"/>
      <c r="AG11" s="248"/>
      <c r="AO11" s="1"/>
      <c r="AP11"/>
      <c r="AQ11"/>
    </row>
    <row r="12" spans="1:43" s="72" customFormat="1" ht="18" customHeight="1" thickBot="1" x14ac:dyDescent="0.25">
      <c r="A12" s="65" t="s">
        <v>8</v>
      </c>
      <c r="B12" s="159" t="s">
        <v>20</v>
      </c>
      <c r="C12" s="66"/>
      <c r="D12" s="67"/>
      <c r="E12" s="160"/>
      <c r="F12" s="124"/>
      <c r="G12" s="125"/>
      <c r="H12" s="125"/>
      <c r="I12" s="200" t="s">
        <v>71</v>
      </c>
      <c r="J12" s="201">
        <f>AK13</f>
        <v>105</v>
      </c>
      <c r="K12" s="68"/>
      <c r="L12" s="163" t="s">
        <v>25</v>
      </c>
      <c r="M12" s="69"/>
      <c r="N12" s="70"/>
      <c r="O12" s="71"/>
      <c r="P12" s="70"/>
      <c r="Q12" s="223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122"/>
      <c r="AH12" s="139" t="s">
        <v>63</v>
      </c>
      <c r="AI12" s="139"/>
      <c r="AJ12" s="139"/>
      <c r="AK12" s="139" t="s">
        <v>60</v>
      </c>
      <c r="AL12" s="139"/>
      <c r="AM12" s="139"/>
      <c r="AN12" s="139"/>
      <c r="AO12" s="1"/>
      <c r="AP12"/>
      <c r="AQ12"/>
    </row>
    <row r="13" spans="1:43" s="267" customFormat="1" ht="18" customHeight="1" thickBot="1" x14ac:dyDescent="0.25">
      <c r="A13" s="266"/>
      <c r="B13" s="345"/>
      <c r="C13" s="346"/>
      <c r="D13" s="347"/>
      <c r="E13" s="166" t="s">
        <v>9</v>
      </c>
      <c r="F13" s="167" t="s">
        <v>10</v>
      </c>
      <c r="G13" s="166" t="s">
        <v>21</v>
      </c>
      <c r="H13" s="168"/>
      <c r="I13" s="169" t="s">
        <v>11</v>
      </c>
      <c r="J13" s="169" t="s">
        <v>12</v>
      </c>
      <c r="K13" s="167" t="s">
        <v>13</v>
      </c>
      <c r="L13" s="324" t="s">
        <v>16</v>
      </c>
      <c r="M13" s="325"/>
      <c r="N13" s="326"/>
      <c r="O13" s="42"/>
      <c r="P13" s="43"/>
      <c r="Q13" s="108"/>
      <c r="AG13" s="248"/>
      <c r="AH13" s="304">
        <v>89.5</v>
      </c>
      <c r="AI13">
        <v>680</v>
      </c>
      <c r="AJ13"/>
      <c r="AK13" s="174">
        <v>105</v>
      </c>
    </row>
    <row r="14" spans="1:43" s="267" customFormat="1" ht="18" customHeight="1" thickBot="1" x14ac:dyDescent="0.25">
      <c r="A14" s="261">
        <v>0</v>
      </c>
      <c r="B14" s="335">
        <v>0</v>
      </c>
      <c r="C14" s="325"/>
      <c r="D14" s="336"/>
      <c r="E14" s="268">
        <v>0</v>
      </c>
      <c r="F14" s="269">
        <v>450</v>
      </c>
      <c r="G14" s="327"/>
      <c r="H14" s="328"/>
      <c r="I14" s="270">
        <f t="shared" ref="I14:I20" si="0">F14/$J$12*60</f>
        <v>257.14285714285711</v>
      </c>
      <c r="J14" s="271"/>
      <c r="K14" s="271"/>
      <c r="L14" s="324" t="s">
        <v>16</v>
      </c>
      <c r="M14" s="325"/>
      <c r="N14" s="326"/>
      <c r="O14" s="42"/>
      <c r="P14" s="43"/>
      <c r="Q14" s="108"/>
      <c r="AG14" s="248"/>
      <c r="AH14" s="304">
        <v>89.5</v>
      </c>
      <c r="AI14">
        <v>888</v>
      </c>
      <c r="AJ14"/>
      <c r="AK14"/>
    </row>
    <row r="15" spans="1:43" s="267" customFormat="1" ht="18" customHeight="1" thickBot="1" x14ac:dyDescent="0.25">
      <c r="A15" s="261"/>
      <c r="B15" s="335"/>
      <c r="C15" s="325"/>
      <c r="D15" s="336"/>
      <c r="E15" s="272"/>
      <c r="F15" s="273">
        <v>0</v>
      </c>
      <c r="G15" s="327"/>
      <c r="H15" s="328"/>
      <c r="I15" s="274">
        <f t="shared" si="0"/>
        <v>0</v>
      </c>
      <c r="J15" s="275"/>
      <c r="K15" s="275"/>
      <c r="L15" s="324" t="s">
        <v>16</v>
      </c>
      <c r="M15" s="325"/>
      <c r="N15" s="326"/>
      <c r="O15" s="42"/>
      <c r="P15" s="43"/>
      <c r="Q15" s="108"/>
      <c r="AG15" s="248"/>
      <c r="AH15" s="304">
        <v>100.5</v>
      </c>
      <c r="AI15">
        <v>1089</v>
      </c>
    </row>
    <row r="16" spans="1:43" s="267" customFormat="1" ht="18" customHeight="1" thickBot="1" x14ac:dyDescent="0.25">
      <c r="A16" s="261"/>
      <c r="B16" s="335"/>
      <c r="C16" s="325"/>
      <c r="D16" s="336"/>
      <c r="E16" s="272">
        <v>0</v>
      </c>
      <c r="F16" s="273">
        <v>0</v>
      </c>
      <c r="G16" s="327" t="s">
        <v>16</v>
      </c>
      <c r="H16" s="328"/>
      <c r="I16" s="274">
        <f t="shared" si="0"/>
        <v>0</v>
      </c>
      <c r="J16" s="275"/>
      <c r="K16" s="275"/>
      <c r="L16" s="324" t="s">
        <v>16</v>
      </c>
      <c r="M16" s="325"/>
      <c r="N16" s="326"/>
      <c r="O16" s="42"/>
      <c r="P16" s="43"/>
      <c r="Q16" s="108"/>
      <c r="AE16" s="77"/>
      <c r="AG16" s="248"/>
      <c r="AH16" s="304">
        <v>120</v>
      </c>
      <c r="AI16">
        <v>1089</v>
      </c>
    </row>
    <row r="17" spans="1:43" s="267" customFormat="1" ht="18" customHeight="1" thickBot="1" x14ac:dyDescent="0.25">
      <c r="A17" s="261">
        <v>0</v>
      </c>
      <c r="B17" s="335">
        <v>0</v>
      </c>
      <c r="C17" s="325"/>
      <c r="D17" s="336"/>
      <c r="E17" s="272"/>
      <c r="F17" s="273">
        <v>0</v>
      </c>
      <c r="G17" s="327"/>
      <c r="H17" s="328"/>
      <c r="I17" s="274">
        <f t="shared" si="0"/>
        <v>0</v>
      </c>
      <c r="J17" s="275"/>
      <c r="K17" s="275"/>
      <c r="L17" s="324" t="s">
        <v>16</v>
      </c>
      <c r="M17" s="325"/>
      <c r="N17" s="326"/>
      <c r="O17" s="42"/>
      <c r="P17" s="43"/>
      <c r="Q17" s="108"/>
      <c r="AE17" s="83"/>
      <c r="AG17" s="248"/>
      <c r="AH17" s="304">
        <v>120</v>
      </c>
      <c r="AI17">
        <v>680</v>
      </c>
    </row>
    <row r="18" spans="1:43" s="267" customFormat="1" ht="18" customHeight="1" thickBot="1" x14ac:dyDescent="0.25">
      <c r="A18" s="261"/>
      <c r="B18" s="335"/>
      <c r="C18" s="325"/>
      <c r="D18" s="336"/>
      <c r="E18" s="272"/>
      <c r="F18" s="273">
        <v>0</v>
      </c>
      <c r="G18" s="327" t="s">
        <v>16</v>
      </c>
      <c r="H18" s="328"/>
      <c r="I18" s="274">
        <f t="shared" si="0"/>
        <v>0</v>
      </c>
      <c r="J18" s="275"/>
      <c r="K18" s="275"/>
      <c r="L18" s="324" t="s">
        <v>16</v>
      </c>
      <c r="M18" s="325"/>
      <c r="N18" s="326"/>
      <c r="O18" s="42"/>
      <c r="P18" s="43"/>
      <c r="Q18" s="108"/>
      <c r="AE18" s="88" t="s">
        <v>16</v>
      </c>
      <c r="AG18" s="248"/>
      <c r="AH18" s="304">
        <v>89.5</v>
      </c>
      <c r="AI18">
        <v>680</v>
      </c>
    </row>
    <row r="19" spans="1:43" s="267" customFormat="1" ht="18" customHeight="1" thickBot="1" x14ac:dyDescent="0.25">
      <c r="A19" s="261"/>
      <c r="B19" s="335"/>
      <c r="C19" s="325"/>
      <c r="D19" s="336"/>
      <c r="E19" s="272"/>
      <c r="F19" s="273">
        <v>0</v>
      </c>
      <c r="G19" s="327"/>
      <c r="H19" s="328"/>
      <c r="I19" s="274">
        <f t="shared" si="0"/>
        <v>0</v>
      </c>
      <c r="J19" s="275"/>
      <c r="K19" s="275"/>
      <c r="L19" s="324" t="s">
        <v>16</v>
      </c>
      <c r="M19" s="325"/>
      <c r="N19" s="326"/>
      <c r="O19" s="42"/>
      <c r="P19" s="43"/>
      <c r="Q19" s="108"/>
      <c r="AE19" s="88" t="s">
        <v>16</v>
      </c>
      <c r="AG19" s="248"/>
    </row>
    <row r="20" spans="1:43" s="267" customFormat="1" ht="18" customHeight="1" thickBot="1" x14ac:dyDescent="0.25">
      <c r="A20" s="261"/>
      <c r="B20" s="335"/>
      <c r="C20" s="325"/>
      <c r="D20" s="336"/>
      <c r="E20" s="272"/>
      <c r="F20" s="273">
        <v>0</v>
      </c>
      <c r="G20" s="327"/>
      <c r="H20" s="328"/>
      <c r="I20" s="274">
        <f t="shared" si="0"/>
        <v>0</v>
      </c>
      <c r="J20" s="275"/>
      <c r="K20" s="275"/>
      <c r="L20" s="324" t="s">
        <v>16</v>
      </c>
      <c r="M20" s="325"/>
      <c r="N20" s="326"/>
      <c r="O20" s="42"/>
      <c r="P20" s="43"/>
      <c r="Q20" s="108"/>
      <c r="AE20" s="88" t="s">
        <v>16</v>
      </c>
      <c r="AG20" s="248"/>
    </row>
    <row r="21" spans="1:43" s="267" customFormat="1" ht="18" customHeight="1" thickBot="1" x14ac:dyDescent="0.25">
      <c r="A21" s="261"/>
      <c r="B21" s="335"/>
      <c r="C21" s="325"/>
      <c r="D21" s="336"/>
      <c r="E21" s="272"/>
      <c r="F21" s="273"/>
      <c r="G21" s="327"/>
      <c r="H21" s="328"/>
      <c r="I21" s="274"/>
      <c r="J21" s="275"/>
      <c r="K21" s="275"/>
      <c r="L21" s="324" t="s">
        <v>16</v>
      </c>
      <c r="M21" s="325"/>
      <c r="N21" s="326"/>
      <c r="O21" s="42"/>
      <c r="P21" s="43"/>
      <c r="Q21" s="108"/>
      <c r="AE21" s="88" t="s">
        <v>16</v>
      </c>
      <c r="AG21" s="276"/>
      <c r="AH21" s="142" t="s">
        <v>66</v>
      </c>
      <c r="AI21" s="142"/>
      <c r="AJ21" s="142" t="s">
        <v>16</v>
      </c>
      <c r="AK21" s="142" t="s">
        <v>19</v>
      </c>
      <c r="AL21" s="277"/>
      <c r="AM21" s="277"/>
      <c r="AN21" s="277"/>
      <c r="AO21" s="277"/>
      <c r="AP21" s="277"/>
      <c r="AQ21" s="277"/>
    </row>
    <row r="22" spans="1:43" s="267" customFormat="1" ht="18" customHeight="1" thickBot="1" x14ac:dyDescent="0.25">
      <c r="A22" s="261"/>
      <c r="B22" s="335"/>
      <c r="C22" s="325"/>
      <c r="D22" s="336"/>
      <c r="E22" s="272"/>
      <c r="F22" s="273">
        <v>0</v>
      </c>
      <c r="G22" s="327"/>
      <c r="H22" s="328"/>
      <c r="I22" s="274">
        <f t="shared" ref="I22:I30" si="1">F22/$J$12*60</f>
        <v>0</v>
      </c>
      <c r="J22" s="275"/>
      <c r="K22" s="275"/>
      <c r="L22" s="324"/>
      <c r="M22" s="325"/>
      <c r="N22" s="326"/>
      <c r="O22" s="42"/>
      <c r="P22" s="43"/>
      <c r="Q22" s="108"/>
      <c r="R22" s="100" t="s">
        <v>28</v>
      </c>
      <c r="S22" s="101"/>
      <c r="T22" s="101"/>
      <c r="U22" s="101"/>
      <c r="V22" s="101"/>
      <c r="W22" s="101"/>
      <c r="X22" s="101"/>
      <c r="Y22" s="102" t="s">
        <v>29</v>
      </c>
      <c r="Z22" s="103"/>
      <c r="AA22" s="103"/>
      <c r="AB22" s="103"/>
      <c r="AC22" s="103"/>
      <c r="AD22" s="104"/>
      <c r="AE22" s="88" t="s">
        <v>16</v>
      </c>
      <c r="AG22" s="248"/>
      <c r="AH22" s="278">
        <f>U33</f>
        <v>1032.3799999999999</v>
      </c>
      <c r="AI22" s="308">
        <f>W33</f>
        <v>106.96906788198145</v>
      </c>
      <c r="AK22" s="278">
        <f>U33-(AC24+AC25+AC26)*0.72</f>
        <v>917.642857142857</v>
      </c>
      <c r="AL22" s="308">
        <f>(X33*1000-(AC24+AC25+AC26)*0.72*W31)/AK22</f>
        <v>105.08968071923408</v>
      </c>
    </row>
    <row r="23" spans="1:43" s="267" customFormat="1" ht="18" customHeight="1" thickBot="1" x14ac:dyDescent="0.25">
      <c r="A23" s="261"/>
      <c r="B23" s="335"/>
      <c r="C23" s="325"/>
      <c r="D23" s="336"/>
      <c r="E23" s="272"/>
      <c r="F23" s="273">
        <v>0</v>
      </c>
      <c r="G23" s="327"/>
      <c r="H23" s="328"/>
      <c r="I23" s="279">
        <f t="shared" si="1"/>
        <v>0</v>
      </c>
      <c r="J23" s="275"/>
      <c r="K23" s="275"/>
      <c r="L23" s="324"/>
      <c r="M23" s="325"/>
      <c r="N23" s="326"/>
      <c r="O23" s="42"/>
      <c r="P23" s="43"/>
      <c r="Q23" s="108"/>
      <c r="R23" s="79" t="s">
        <v>30</v>
      </c>
      <c r="S23" s="80"/>
      <c r="T23" s="80"/>
      <c r="U23" s="82" t="s">
        <v>67</v>
      </c>
      <c r="V23" s="81"/>
      <c r="W23" s="170" t="s">
        <v>31</v>
      </c>
      <c r="X23" s="81" t="s">
        <v>32</v>
      </c>
      <c r="Y23" s="79" t="s">
        <v>33</v>
      </c>
      <c r="Z23" s="81"/>
      <c r="AA23" s="82" t="s">
        <v>34</v>
      </c>
      <c r="AB23" s="82" t="s">
        <v>35</v>
      </c>
      <c r="AC23" s="359" t="s">
        <v>36</v>
      </c>
      <c r="AD23" s="360"/>
      <c r="AE23" s="94"/>
      <c r="AG23" s="248"/>
    </row>
    <row r="24" spans="1:43" s="267" customFormat="1" ht="18" customHeight="1" thickBot="1" x14ac:dyDescent="0.25">
      <c r="A24" s="261"/>
      <c r="B24" s="335"/>
      <c r="C24" s="325"/>
      <c r="D24" s="336"/>
      <c r="E24" s="272"/>
      <c r="F24" s="273">
        <v>0</v>
      </c>
      <c r="G24" s="327"/>
      <c r="H24" s="328"/>
      <c r="I24" s="274">
        <f t="shared" si="1"/>
        <v>0</v>
      </c>
      <c r="J24" s="275"/>
      <c r="K24" s="275"/>
      <c r="L24" s="324"/>
      <c r="M24" s="325"/>
      <c r="N24" s="326"/>
      <c r="O24" s="42"/>
      <c r="P24" s="43"/>
      <c r="Q24" s="108"/>
      <c r="R24" s="79"/>
      <c r="S24" s="80"/>
      <c r="T24" s="170" t="s">
        <v>37</v>
      </c>
      <c r="U24" s="202" t="s">
        <v>38</v>
      </c>
      <c r="V24" s="203" t="s">
        <v>39</v>
      </c>
      <c r="W24" s="170" t="s">
        <v>40</v>
      </c>
      <c r="X24" s="204" t="s">
        <v>83</v>
      </c>
      <c r="Y24" s="75" t="s">
        <v>55</v>
      </c>
      <c r="Z24" s="84"/>
      <c r="AA24" s="85"/>
      <c r="AB24" s="137"/>
      <c r="AC24" s="300">
        <v>5</v>
      </c>
      <c r="AD24" s="178" t="s">
        <v>43</v>
      </c>
      <c r="AE24" s="94"/>
      <c r="AG24" s="248"/>
    </row>
    <row r="25" spans="1:43" s="267" customFormat="1" ht="18" customHeight="1" thickBot="1" x14ac:dyDescent="0.25">
      <c r="A25" s="261"/>
      <c r="B25" s="335"/>
      <c r="C25" s="325"/>
      <c r="D25" s="336"/>
      <c r="E25" s="272"/>
      <c r="F25" s="273">
        <v>0</v>
      </c>
      <c r="G25" s="327"/>
      <c r="H25" s="328"/>
      <c r="I25" s="274">
        <f t="shared" si="1"/>
        <v>0</v>
      </c>
      <c r="J25" s="275"/>
      <c r="K25" s="275"/>
      <c r="L25" s="324"/>
      <c r="M25" s="325"/>
      <c r="N25" s="326"/>
      <c r="O25" s="42"/>
      <c r="P25" s="43"/>
      <c r="Q25" s="108"/>
      <c r="R25" s="79" t="s">
        <v>44</v>
      </c>
      <c r="S25" s="80"/>
      <c r="T25" s="205"/>
      <c r="U25" s="301">
        <v>711.3</v>
      </c>
      <c r="V25" s="206">
        <f t="shared" ref="V25:V31" si="2">U25*2.20462</f>
        <v>1568.1462059999997</v>
      </c>
      <c r="W25" s="207">
        <v>101.351</v>
      </c>
      <c r="X25" s="211">
        <f>U25*W25/1000</f>
        <v>72.090966300000005</v>
      </c>
      <c r="Y25" s="75" t="s">
        <v>42</v>
      </c>
      <c r="Z25" s="84"/>
      <c r="AA25" s="85">
        <f>I33</f>
        <v>0.185515873015873</v>
      </c>
      <c r="AB25" s="86">
        <v>30</v>
      </c>
      <c r="AC25" s="87">
        <f>AA25*24*AB25</f>
        <v>133.57142857142856</v>
      </c>
      <c r="AD25" s="172" t="s">
        <v>43</v>
      </c>
      <c r="AE25" s="94" t="s">
        <v>16</v>
      </c>
      <c r="AG25" s="248"/>
    </row>
    <row r="26" spans="1:43" s="267" customFormat="1" ht="18" customHeight="1" thickBot="1" x14ac:dyDescent="0.25">
      <c r="A26" s="261"/>
      <c r="B26" s="335"/>
      <c r="C26" s="325"/>
      <c r="D26" s="336"/>
      <c r="E26" s="272"/>
      <c r="F26" s="273">
        <v>0</v>
      </c>
      <c r="G26" s="327"/>
      <c r="H26" s="328"/>
      <c r="I26" s="274">
        <f t="shared" si="1"/>
        <v>0</v>
      </c>
      <c r="J26" s="275"/>
      <c r="K26" s="275"/>
      <c r="L26" s="324"/>
      <c r="M26" s="325"/>
      <c r="N26" s="326"/>
      <c r="O26" s="42"/>
      <c r="P26" s="43"/>
      <c r="Q26" s="108"/>
      <c r="R26" s="79" t="s">
        <v>46</v>
      </c>
      <c r="S26" s="80"/>
      <c r="T26" s="209"/>
      <c r="U26" s="210">
        <v>160</v>
      </c>
      <c r="V26" s="206">
        <f t="shared" si="2"/>
        <v>352.73919999999998</v>
      </c>
      <c r="W26" s="207">
        <v>94</v>
      </c>
      <c r="X26" s="211">
        <f t="shared" ref="X26:X32" si="3">U26*W26/1000</f>
        <v>15.04</v>
      </c>
      <c r="Y26" s="75" t="s">
        <v>56</v>
      </c>
      <c r="Z26" s="84"/>
      <c r="AA26" s="280"/>
      <c r="AB26" s="280"/>
      <c r="AC26" s="281">
        <f>(AC24+AC25)*0.15</f>
        <v>20.785714285714281</v>
      </c>
      <c r="AD26" s="172" t="s">
        <v>43</v>
      </c>
      <c r="AE26" s="99"/>
      <c r="AG26" s="248"/>
      <c r="AH26" s="225"/>
    </row>
    <row r="27" spans="1:43" s="267" customFormat="1" ht="18" customHeight="1" thickBot="1" x14ac:dyDescent="0.25">
      <c r="A27" s="261"/>
      <c r="B27" s="335"/>
      <c r="C27" s="325"/>
      <c r="D27" s="336"/>
      <c r="E27" s="272"/>
      <c r="F27" s="273">
        <v>0</v>
      </c>
      <c r="G27" s="327"/>
      <c r="H27" s="328"/>
      <c r="I27" s="274">
        <f t="shared" si="1"/>
        <v>0</v>
      </c>
      <c r="J27" s="275"/>
      <c r="K27" s="275"/>
      <c r="L27" s="324"/>
      <c r="M27" s="325"/>
      <c r="N27" s="326"/>
      <c r="O27" s="42"/>
      <c r="P27" s="43"/>
      <c r="Q27" s="108"/>
      <c r="R27" s="79" t="s">
        <v>47</v>
      </c>
      <c r="S27" s="80"/>
      <c r="T27" s="209"/>
      <c r="U27" s="210">
        <v>0</v>
      </c>
      <c r="V27" s="206">
        <f t="shared" si="2"/>
        <v>0</v>
      </c>
      <c r="W27" s="207">
        <v>185</v>
      </c>
      <c r="X27" s="211">
        <f t="shared" si="3"/>
        <v>0</v>
      </c>
      <c r="Y27" s="75" t="s">
        <v>45</v>
      </c>
      <c r="Z27" s="84"/>
      <c r="AA27" s="85">
        <f>I34/1440</f>
        <v>7.9365079365079361E-3</v>
      </c>
      <c r="AB27" s="86">
        <v>30</v>
      </c>
      <c r="AC27" s="87">
        <f>AA27*24*AB27</f>
        <v>5.7142857142857135</v>
      </c>
      <c r="AD27" s="172" t="s">
        <v>43</v>
      </c>
      <c r="AE27" s="78"/>
      <c r="AG27" s="248"/>
      <c r="AH27" s="225"/>
      <c r="AI27" s="225"/>
      <c r="AJ27" s="225"/>
      <c r="AK27" s="225"/>
      <c r="AL27" s="225"/>
      <c r="AM27" s="225"/>
      <c r="AN27" s="225"/>
    </row>
    <row r="28" spans="1:43" s="267" customFormat="1" ht="18" customHeight="1" thickBot="1" x14ac:dyDescent="0.25">
      <c r="A28" s="261"/>
      <c r="B28" s="335"/>
      <c r="C28" s="325"/>
      <c r="D28" s="336"/>
      <c r="E28" s="272"/>
      <c r="F28" s="273">
        <v>0</v>
      </c>
      <c r="G28" s="327"/>
      <c r="H28" s="328"/>
      <c r="I28" s="274">
        <f t="shared" si="1"/>
        <v>0</v>
      </c>
      <c r="J28" s="275"/>
      <c r="K28" s="275"/>
      <c r="L28" s="324"/>
      <c r="M28" s="325"/>
      <c r="N28" s="326"/>
      <c r="O28" s="42"/>
      <c r="P28" s="43"/>
      <c r="Q28" s="108"/>
      <c r="R28" s="79" t="s">
        <v>82</v>
      </c>
      <c r="S28" s="80"/>
      <c r="T28" s="209"/>
      <c r="U28" s="210">
        <v>15</v>
      </c>
      <c r="V28" s="206">
        <f t="shared" si="2"/>
        <v>33.069299999999998</v>
      </c>
      <c r="W28" s="207">
        <v>240</v>
      </c>
      <c r="X28" s="211">
        <f t="shared" si="3"/>
        <v>3.6</v>
      </c>
      <c r="Y28" s="75" t="s">
        <v>57</v>
      </c>
      <c r="Z28" s="84"/>
      <c r="AA28" s="89">
        <v>3.125E-2</v>
      </c>
      <c r="AB28" s="90">
        <v>30</v>
      </c>
      <c r="AC28" s="87">
        <f>AA28*24*AB28</f>
        <v>22.5</v>
      </c>
      <c r="AD28" s="172" t="s">
        <v>43</v>
      </c>
      <c r="AE28" s="78"/>
      <c r="AG28" s="248"/>
      <c r="AH28" s="225"/>
      <c r="AI28" s="225"/>
      <c r="AJ28" s="225"/>
      <c r="AK28" s="225"/>
      <c r="AL28" s="225"/>
      <c r="AM28" s="225"/>
      <c r="AN28" s="225"/>
    </row>
    <row r="29" spans="1:43" s="267" customFormat="1" ht="18" customHeight="1" thickBot="1" x14ac:dyDescent="0.25">
      <c r="A29" s="261"/>
      <c r="B29" s="335"/>
      <c r="C29" s="325"/>
      <c r="D29" s="336"/>
      <c r="E29" s="272"/>
      <c r="F29" s="273">
        <v>0</v>
      </c>
      <c r="G29" s="327"/>
      <c r="H29" s="328"/>
      <c r="I29" s="274">
        <f t="shared" si="1"/>
        <v>0</v>
      </c>
      <c r="J29" s="275"/>
      <c r="K29" s="275"/>
      <c r="L29" s="324"/>
      <c r="M29" s="325"/>
      <c r="N29" s="326"/>
      <c r="O29" s="42"/>
      <c r="P29" s="43"/>
      <c r="Q29" s="108"/>
      <c r="R29" s="79" t="s">
        <v>87</v>
      </c>
      <c r="S29" s="80"/>
      <c r="T29" s="209"/>
      <c r="U29" s="210">
        <v>10</v>
      </c>
      <c r="V29" s="206">
        <f t="shared" si="2"/>
        <v>22.046199999999999</v>
      </c>
      <c r="W29" s="207">
        <v>310</v>
      </c>
      <c r="X29" s="211">
        <f t="shared" si="3"/>
        <v>3.1</v>
      </c>
      <c r="Y29" s="177" t="s">
        <v>58</v>
      </c>
      <c r="Z29" s="126"/>
      <c r="AA29" s="179"/>
      <c r="AB29" s="127"/>
      <c r="AC29" s="315">
        <f>SUM(AC24:AC28)</f>
        <v>187.57142857142856</v>
      </c>
      <c r="AD29" s="173" t="s">
        <v>43</v>
      </c>
      <c r="AE29" s="78"/>
      <c r="AG29" s="248"/>
      <c r="AH29" s="225"/>
      <c r="AI29" s="225"/>
      <c r="AJ29" s="225"/>
      <c r="AK29" s="225"/>
      <c r="AL29" s="225"/>
      <c r="AM29" s="225"/>
      <c r="AN29" s="225"/>
    </row>
    <row r="30" spans="1:43" s="267" customFormat="1" ht="18" customHeight="1" thickBot="1" x14ac:dyDescent="0.25">
      <c r="A30" s="261"/>
      <c r="B30" s="335"/>
      <c r="C30" s="325"/>
      <c r="D30" s="336"/>
      <c r="E30" s="272"/>
      <c r="F30" s="273">
        <v>0</v>
      </c>
      <c r="G30" s="327"/>
      <c r="H30" s="328"/>
      <c r="I30" s="274">
        <f t="shared" si="1"/>
        <v>0</v>
      </c>
      <c r="J30" s="275"/>
      <c r="K30" s="275"/>
      <c r="L30" s="324"/>
      <c r="M30" s="325"/>
      <c r="N30" s="326"/>
      <c r="O30" s="42"/>
      <c r="P30" s="43"/>
      <c r="Q30" s="108"/>
      <c r="R30" s="79" t="s">
        <v>16</v>
      </c>
      <c r="S30" s="80"/>
      <c r="T30" s="302"/>
      <c r="U30" s="209">
        <f>T30*0.72</f>
        <v>0</v>
      </c>
      <c r="V30" s="206">
        <f t="shared" si="2"/>
        <v>0</v>
      </c>
      <c r="W30" s="207"/>
      <c r="X30" s="211">
        <f t="shared" si="3"/>
        <v>0</v>
      </c>
      <c r="Y30" s="75" t="s">
        <v>59</v>
      </c>
      <c r="Z30" s="76"/>
      <c r="AA30" s="180"/>
      <c r="AB30" s="92"/>
      <c r="AC30" s="87">
        <f>T31-AC29</f>
        <v>1.4285714285714448</v>
      </c>
      <c r="AD30" s="172" t="s">
        <v>43</v>
      </c>
      <c r="AE30" s="78"/>
      <c r="AG30" s="248"/>
      <c r="AH30" s="225"/>
      <c r="AI30" s="225"/>
      <c r="AJ30" s="225"/>
      <c r="AK30" s="225"/>
      <c r="AL30" s="225"/>
      <c r="AM30" s="225"/>
      <c r="AN30" s="225"/>
    </row>
    <row r="31" spans="1:43" s="267" customFormat="1" ht="18" customHeight="1" thickBot="1" x14ac:dyDescent="0.25">
      <c r="A31" s="261"/>
      <c r="B31" s="335"/>
      <c r="C31" s="325"/>
      <c r="D31" s="336"/>
      <c r="E31" s="272"/>
      <c r="F31" s="273"/>
      <c r="G31" s="327"/>
      <c r="H31" s="328"/>
      <c r="I31" s="274"/>
      <c r="J31" s="275"/>
      <c r="K31" s="275"/>
      <c r="L31" s="324"/>
      <c r="M31" s="325"/>
      <c r="N31" s="326"/>
      <c r="O31" s="42"/>
      <c r="P31" s="43"/>
      <c r="Q31" s="108"/>
      <c r="R31" s="79" t="s">
        <v>91</v>
      </c>
      <c r="S31" s="80"/>
      <c r="T31" s="210">
        <v>189</v>
      </c>
      <c r="U31" s="209">
        <f>T31*0.72</f>
        <v>136.07999999999998</v>
      </c>
      <c r="V31" s="206">
        <f t="shared" si="2"/>
        <v>300.00468959999995</v>
      </c>
      <c r="W31" s="207">
        <v>122</v>
      </c>
      <c r="X31" s="211">
        <f>U31*W31/1000</f>
        <v>16.601759999999999</v>
      </c>
      <c r="Y31" s="176" t="s">
        <v>48</v>
      </c>
      <c r="Z31" s="128"/>
      <c r="AA31" s="181"/>
      <c r="AB31" s="129"/>
      <c r="AC31" s="315">
        <f>SUM(AC29:AC30)</f>
        <v>189</v>
      </c>
      <c r="AD31" s="173" t="s">
        <v>43</v>
      </c>
      <c r="AE31" s="78"/>
      <c r="AG31" s="248"/>
      <c r="AH31" s="225"/>
      <c r="AI31" s="225"/>
      <c r="AJ31" s="225"/>
      <c r="AK31" s="225"/>
      <c r="AL31" s="225"/>
      <c r="AM31" s="225"/>
      <c r="AN31" s="225"/>
    </row>
    <row r="32" spans="1:43" s="267" customFormat="1" ht="18" customHeight="1" thickBot="1" x14ac:dyDescent="0.25">
      <c r="A32" s="261"/>
      <c r="B32" s="335"/>
      <c r="C32" s="325"/>
      <c r="D32" s="336"/>
      <c r="E32" s="272"/>
      <c r="F32" s="273">
        <v>0</v>
      </c>
      <c r="G32" s="327"/>
      <c r="H32" s="328"/>
      <c r="I32" s="274">
        <f>F32/$J$12*60</f>
        <v>0</v>
      </c>
      <c r="J32" s="275"/>
      <c r="K32" s="275"/>
      <c r="L32" s="324"/>
      <c r="M32" s="325"/>
      <c r="N32" s="326"/>
      <c r="O32" s="42"/>
      <c r="P32" s="43"/>
      <c r="Q32" s="108"/>
      <c r="R32" s="79" t="s">
        <v>90</v>
      </c>
      <c r="S32" s="80"/>
      <c r="T32" s="209"/>
      <c r="U32" s="209"/>
      <c r="V32" s="206"/>
      <c r="W32" s="207"/>
      <c r="X32" s="211">
        <f t="shared" si="3"/>
        <v>0</v>
      </c>
      <c r="Y32" s="130"/>
      <c r="Z32" s="131"/>
      <c r="AA32" s="131"/>
      <c r="AB32" s="93" t="s">
        <v>88</v>
      </c>
      <c r="AC32" s="312">
        <f>AC31/3.785</f>
        <v>49.933949801849401</v>
      </c>
      <c r="AD32" s="88"/>
      <c r="AE32" s="78"/>
      <c r="AG32" s="248"/>
      <c r="AH32" s="225"/>
      <c r="AI32" s="225"/>
      <c r="AJ32" s="225"/>
      <c r="AK32" s="225"/>
      <c r="AL32" s="225"/>
      <c r="AM32" s="225"/>
      <c r="AN32" s="225"/>
    </row>
    <row r="33" spans="1:40" s="267" customFormat="1" ht="18" customHeight="1" thickBot="1" x14ac:dyDescent="0.25">
      <c r="A33" s="282"/>
      <c r="B33" s="283" t="s">
        <v>52</v>
      </c>
      <c r="C33" s="284"/>
      <c r="D33" s="285"/>
      <c r="E33" s="286"/>
      <c r="F33" s="287">
        <f>SUM(F14:F32)</f>
        <v>450</v>
      </c>
      <c r="G33" s="288"/>
      <c r="H33" s="289"/>
      <c r="I33" s="290">
        <f>(SUM(I14:I32)+10)/1440</f>
        <v>0.185515873015873</v>
      </c>
      <c r="J33" s="291"/>
      <c r="K33" s="291"/>
      <c r="L33" s="164"/>
      <c r="M33" s="149"/>
      <c r="N33" s="150"/>
      <c r="O33" s="42"/>
      <c r="P33" s="43"/>
      <c r="Q33" s="108"/>
      <c r="R33" s="175" t="s">
        <v>49</v>
      </c>
      <c r="S33" s="80"/>
      <c r="T33" s="314">
        <f>SUM(T23:T32)</f>
        <v>189</v>
      </c>
      <c r="U33" s="314">
        <f>SUM(U23:U32)</f>
        <v>1032.3799999999999</v>
      </c>
      <c r="V33" s="303">
        <f>SUM(V25:V32)</f>
        <v>2276.0055955999997</v>
      </c>
      <c r="W33" s="212">
        <f>X33*1000/U33</f>
        <v>106.96906788198145</v>
      </c>
      <c r="X33" s="211">
        <f>SUM(X25:X32)</f>
        <v>110.4327263</v>
      </c>
      <c r="Y33" s="95"/>
      <c r="Z33" s="91"/>
      <c r="AA33" s="91"/>
      <c r="AB33" s="91"/>
      <c r="AC33" s="93"/>
      <c r="AD33" s="105"/>
      <c r="AE33" s="78"/>
      <c r="AG33" s="248"/>
      <c r="AH33" s="225"/>
      <c r="AI33" s="225"/>
      <c r="AJ33" s="225"/>
      <c r="AK33" s="225"/>
      <c r="AL33" s="225"/>
      <c r="AM33" s="225"/>
      <c r="AN33" s="225"/>
    </row>
    <row r="34" spans="1:40" s="267" customFormat="1" ht="18" customHeight="1" thickBot="1" x14ac:dyDescent="0.25">
      <c r="A34" s="261"/>
      <c r="B34" s="335"/>
      <c r="C34" s="325"/>
      <c r="D34" s="336"/>
      <c r="E34" s="272"/>
      <c r="F34" s="292">
        <v>20</v>
      </c>
      <c r="G34" s="339"/>
      <c r="H34" s="340"/>
      <c r="I34" s="274">
        <f>F34/$J$12*60</f>
        <v>11.428571428571427</v>
      </c>
      <c r="J34" s="275"/>
      <c r="K34" s="275"/>
      <c r="L34" s="324"/>
      <c r="M34" s="325"/>
      <c r="N34" s="326"/>
      <c r="O34" s="42"/>
      <c r="P34" s="43"/>
      <c r="Q34" s="108"/>
      <c r="R34" s="134" t="s">
        <v>50</v>
      </c>
      <c r="S34" s="135"/>
      <c r="T34" s="213"/>
      <c r="U34" s="214">
        <v>1089</v>
      </c>
      <c r="V34" s="215">
        <f>U34*2.20462</f>
        <v>2400.8311799999997</v>
      </c>
      <c r="W34" s="216"/>
      <c r="X34" s="216"/>
      <c r="Y34" s="95" t="s">
        <v>68</v>
      </c>
      <c r="Z34" s="91"/>
      <c r="AA34" s="91"/>
      <c r="AB34" s="91"/>
      <c r="AC34" s="93"/>
      <c r="AD34" s="105"/>
      <c r="AG34" s="248"/>
      <c r="AH34" s="225"/>
      <c r="AI34" s="225"/>
      <c r="AJ34" s="225"/>
      <c r="AK34" s="225"/>
      <c r="AL34" s="225"/>
      <c r="AM34" s="225"/>
      <c r="AN34" s="225"/>
    </row>
    <row r="35" spans="1:40" s="267" customFormat="1" ht="18" customHeight="1" thickBot="1" x14ac:dyDescent="0.25">
      <c r="A35" s="293"/>
      <c r="B35" s="337" t="s">
        <v>53</v>
      </c>
      <c r="C35" s="330"/>
      <c r="D35" s="338"/>
      <c r="E35" s="294"/>
      <c r="F35" s="295">
        <f>SUM(F33:F34)</f>
        <v>470</v>
      </c>
      <c r="G35" s="341"/>
      <c r="H35" s="342"/>
      <c r="I35" s="296">
        <f>(SUM(I14:I32)+10+I34)/1440</f>
        <v>0.19345238095238093</v>
      </c>
      <c r="J35" s="297"/>
      <c r="K35" s="297"/>
      <c r="L35" s="329"/>
      <c r="M35" s="330"/>
      <c r="N35" s="331"/>
      <c r="O35" s="52"/>
      <c r="P35" s="53"/>
      <c r="Q35" s="108"/>
      <c r="R35" s="136" t="s">
        <v>61</v>
      </c>
      <c r="S35" s="133"/>
      <c r="T35" s="217"/>
      <c r="U35" s="218">
        <v>1089</v>
      </c>
      <c r="V35" s="219">
        <f>U35*2.20462</f>
        <v>2400.8311799999997</v>
      </c>
      <c r="W35" s="220"/>
      <c r="X35" s="220"/>
      <c r="Y35" s="96" t="s">
        <v>69</v>
      </c>
      <c r="Z35" s="97"/>
      <c r="AA35" s="97"/>
      <c r="AB35" s="97"/>
      <c r="AC35" s="98"/>
      <c r="AD35" s="106"/>
      <c r="AG35" s="248"/>
      <c r="AH35" s="225"/>
      <c r="AI35" s="225"/>
      <c r="AJ35" s="225"/>
      <c r="AK35" s="225"/>
      <c r="AL35" s="225"/>
      <c r="AM35" s="225"/>
      <c r="AN35" s="225"/>
    </row>
    <row r="36" spans="1:40" s="267" customFormat="1" ht="15.75" customHeight="1" thickBot="1" x14ac:dyDescent="0.25">
      <c r="A36" s="46" t="s">
        <v>73</v>
      </c>
      <c r="B36" s="298"/>
      <c r="C36" s="298"/>
      <c r="D36" s="298"/>
      <c r="E36" s="48"/>
      <c r="F36" s="298"/>
      <c r="G36" s="298"/>
      <c r="H36" s="298"/>
      <c r="I36" s="298"/>
      <c r="J36" s="48"/>
      <c r="K36" s="298"/>
      <c r="L36" s="298"/>
      <c r="M36" s="298"/>
      <c r="N36" s="299"/>
      <c r="O36" s="298"/>
      <c r="P36" s="299"/>
      <c r="Q36" s="223"/>
      <c r="R36" s="332" t="s">
        <v>62</v>
      </c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4"/>
      <c r="AG36" s="248"/>
      <c r="AH36" s="225"/>
      <c r="AI36" s="225"/>
      <c r="AJ36" s="225"/>
      <c r="AK36" s="225"/>
      <c r="AL36" s="225"/>
      <c r="AM36" s="225"/>
      <c r="AN36" s="225"/>
    </row>
    <row r="37" spans="1:40" s="267" customFormat="1" ht="15.75" customHeight="1" x14ac:dyDescent="0.2">
      <c r="A37" s="108"/>
      <c r="B37" s="223"/>
      <c r="C37" s="223"/>
      <c r="D37" s="223"/>
      <c r="E37" s="108"/>
      <c r="F37" s="223"/>
      <c r="G37" s="223"/>
      <c r="H37" s="223"/>
      <c r="I37" s="223"/>
      <c r="J37" s="108"/>
      <c r="K37" s="223"/>
      <c r="L37" s="223"/>
      <c r="M37" s="223"/>
      <c r="N37" s="223"/>
      <c r="O37" s="223"/>
      <c r="P37" s="223"/>
      <c r="Q37" s="22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G37" s="248"/>
      <c r="AH37" s="225"/>
      <c r="AI37" s="225"/>
      <c r="AJ37" s="225"/>
      <c r="AK37" s="225"/>
      <c r="AL37" s="225"/>
      <c r="AM37" s="225"/>
      <c r="AN37" s="225"/>
    </row>
  </sheetData>
  <mergeCells count="91">
    <mergeCell ref="B34:D34"/>
    <mergeCell ref="B35:D35"/>
    <mergeCell ref="G34:H34"/>
    <mergeCell ref="G35:H35"/>
    <mergeCell ref="R36:AD36"/>
    <mergeCell ref="L29:N29"/>
    <mergeCell ref="L30:N30"/>
    <mergeCell ref="L31:N31"/>
    <mergeCell ref="L32:N32"/>
    <mergeCell ref="L34:N34"/>
    <mergeCell ref="L22:N22"/>
    <mergeCell ref="L35:N35"/>
    <mergeCell ref="L23:N23"/>
    <mergeCell ref="L24:N24"/>
    <mergeCell ref="L25:N25"/>
    <mergeCell ref="L26:N26"/>
    <mergeCell ref="L27:N27"/>
    <mergeCell ref="L28:N28"/>
    <mergeCell ref="L18:N18"/>
    <mergeCell ref="L19:N19"/>
    <mergeCell ref="L20:N20"/>
    <mergeCell ref="L21:N21"/>
    <mergeCell ref="G29:H29"/>
    <mergeCell ref="G30:H30"/>
    <mergeCell ref="G21:H21"/>
    <mergeCell ref="G22:H22"/>
    <mergeCell ref="G23:H23"/>
    <mergeCell ref="G24:H24"/>
    <mergeCell ref="G31:H31"/>
    <mergeCell ref="G32:H32"/>
    <mergeCell ref="G25:H25"/>
    <mergeCell ref="G26:H26"/>
    <mergeCell ref="G27:H27"/>
    <mergeCell ref="G28:H28"/>
    <mergeCell ref="B30:D30"/>
    <mergeCell ref="B31:D31"/>
    <mergeCell ref="B32:D32"/>
    <mergeCell ref="G14:H14"/>
    <mergeCell ref="G15:H15"/>
    <mergeCell ref="G16:H16"/>
    <mergeCell ref="G17:H17"/>
    <mergeCell ref="G18:H18"/>
    <mergeCell ref="G19:H19"/>
    <mergeCell ref="G20:H20"/>
    <mergeCell ref="B26:D26"/>
    <mergeCell ref="B27:D27"/>
    <mergeCell ref="B28:D28"/>
    <mergeCell ref="B29:D29"/>
    <mergeCell ref="B22:D22"/>
    <mergeCell ref="B23:D23"/>
    <mergeCell ref="B24:D24"/>
    <mergeCell ref="B25:D25"/>
    <mergeCell ref="B18:D18"/>
    <mergeCell ref="B19:D19"/>
    <mergeCell ref="B20:D20"/>
    <mergeCell ref="B21:D21"/>
    <mergeCell ref="B17:D17"/>
    <mergeCell ref="L13:N13"/>
    <mergeCell ref="L14:N14"/>
    <mergeCell ref="L15:N15"/>
    <mergeCell ref="L16:N16"/>
    <mergeCell ref="L17:N17"/>
    <mergeCell ref="B13:D13"/>
    <mergeCell ref="B14:D14"/>
    <mergeCell ref="B15:D15"/>
    <mergeCell ref="B16:D16"/>
    <mergeCell ref="B9:C9"/>
    <mergeCell ref="M8:N8"/>
    <mergeCell ref="M9:N9"/>
    <mergeCell ref="B10:C10"/>
    <mergeCell ref="D8:E8"/>
    <mergeCell ref="D9:E9"/>
    <mergeCell ref="D10:E10"/>
    <mergeCell ref="G9:K9"/>
    <mergeCell ref="G10:K10"/>
    <mergeCell ref="M10:N10"/>
    <mergeCell ref="L3:N3"/>
    <mergeCell ref="L4:N4"/>
    <mergeCell ref="L5:N5"/>
    <mergeCell ref="I4:J4"/>
    <mergeCell ref="I5:J5"/>
    <mergeCell ref="B8:C8"/>
    <mergeCell ref="G8:K8"/>
    <mergeCell ref="AC23:AD23"/>
    <mergeCell ref="B3:D3"/>
    <mergeCell ref="B4:D4"/>
    <mergeCell ref="B5:D5"/>
    <mergeCell ref="F3:G3"/>
    <mergeCell ref="F4:G4"/>
    <mergeCell ref="F5:G5"/>
    <mergeCell ref="I3:J3"/>
  </mergeCells>
  <phoneticPr fontId="0" type="noConversion"/>
  <pageMargins left="0.2" right="0.2" top="0.74" bottom="0.35" header="0.18" footer="0.24"/>
  <pageSetup paperSize="9" scale="88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D9E3-8A48-44CE-BB92-BF81CDB2FAA2}">
  <sheetPr codeName="Tabelle1"/>
  <dimension ref="A1:AQ38"/>
  <sheetViews>
    <sheetView showZeros="0" zoomScale="70" zoomScaleNormal="70" zoomScaleSheetLayoutView="100" workbookViewId="0">
      <selection activeCell="AI31" sqref="AI31"/>
    </sheetView>
  </sheetViews>
  <sheetFormatPr baseColWidth="10" defaultRowHeight="14.25" x14ac:dyDescent="0.2"/>
  <cols>
    <col min="1" max="1" width="7.7109375" style="2" customWidth="1"/>
    <col min="2" max="2" width="3.42578125" style="2" customWidth="1"/>
    <col min="3" max="3" width="3" style="2" customWidth="1"/>
    <col min="4" max="4" width="7" style="2" customWidth="1"/>
    <col min="5" max="5" width="6.28515625" style="2" customWidth="1"/>
    <col min="6" max="6" width="6.7109375" style="2" customWidth="1"/>
    <col min="7" max="7" width="2.85546875" style="2" customWidth="1"/>
    <col min="8" max="8" width="7.42578125" style="2" customWidth="1"/>
    <col min="9" max="9" width="6.42578125" style="2" customWidth="1"/>
    <col min="10" max="10" width="6.140625" style="2" customWidth="1"/>
    <col min="11" max="12" width="7.140625" style="2" customWidth="1"/>
    <col min="13" max="13" width="4.42578125" style="2" customWidth="1"/>
    <col min="14" max="14" width="4.7109375" style="3" customWidth="1"/>
    <col min="15" max="15" width="5.28515625" style="3" hidden="1" customWidth="1"/>
    <col min="16" max="16" width="6.7109375" style="2" hidden="1" customWidth="1"/>
    <col min="17" max="17" width="2" style="2" customWidth="1"/>
    <col min="18" max="18" width="12.28515625" style="2" customWidth="1"/>
    <col min="19" max="19" width="1.85546875" style="2" customWidth="1"/>
    <col min="20" max="20" width="4.5703125" style="2" customWidth="1"/>
    <col min="21" max="21" width="6.28515625" style="2" customWidth="1"/>
    <col min="22" max="22" width="5.5703125" style="2" customWidth="1"/>
    <col min="23" max="23" width="6" style="2" customWidth="1"/>
    <col min="24" max="24" width="8" style="2" customWidth="1"/>
    <col min="25" max="25" width="11.42578125" style="2" customWidth="1"/>
    <col min="26" max="26" width="1.5703125" style="2" customWidth="1"/>
    <col min="27" max="27" width="5.28515625" style="2" customWidth="1"/>
    <col min="28" max="28" width="6" style="2" customWidth="1"/>
    <col min="29" max="29" width="6.5703125" style="2" customWidth="1"/>
    <col min="30" max="30" width="2.5703125" style="2" customWidth="1"/>
    <col min="31" max="31" width="11.42578125" style="2" hidden="1" customWidth="1"/>
    <col min="32" max="32" width="11.42578125" style="2" customWidth="1"/>
    <col min="33" max="33" width="3" style="123" customWidth="1"/>
    <col min="34" max="35" width="8.7109375" style="138" customWidth="1"/>
    <col min="36" max="36" width="7.28515625" style="138" customWidth="1"/>
    <col min="37" max="37" width="8" style="138" customWidth="1"/>
    <col min="38" max="38" width="8.7109375" style="138" customWidth="1"/>
    <col min="39" max="40" width="11.42578125" style="138" customWidth="1"/>
    <col min="41" max="16384" width="11.42578125" style="2"/>
  </cols>
  <sheetData>
    <row r="1" spans="1:43" s="15" customFormat="1" ht="18.75" customHeight="1" x14ac:dyDescent="0.25">
      <c r="A1" s="11" t="s">
        <v>0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 t="s">
        <v>16</v>
      </c>
      <c r="M1" s="13"/>
      <c r="N1" s="14"/>
      <c r="O1" s="13"/>
      <c r="P1" s="14"/>
      <c r="Q1" s="9"/>
      <c r="R1" s="113"/>
      <c r="AG1" s="116"/>
    </row>
    <row r="2" spans="1:43" s="4" customFormat="1" ht="4.5" customHeight="1" x14ac:dyDescent="0.25">
      <c r="A2" s="5"/>
      <c r="B2" s="6"/>
      <c r="C2" s="7"/>
      <c r="D2" s="6"/>
      <c r="E2" s="8"/>
      <c r="F2" s="8"/>
      <c r="G2" s="9"/>
      <c r="H2" s="9"/>
      <c r="I2" s="8"/>
      <c r="J2" s="9"/>
      <c r="K2" s="8"/>
      <c r="L2" s="8"/>
      <c r="M2" s="9"/>
      <c r="N2" s="10"/>
      <c r="O2" s="9"/>
      <c r="P2" s="10"/>
      <c r="Q2" s="9"/>
      <c r="AG2" s="116"/>
      <c r="AH2" s="15"/>
      <c r="AI2" s="15"/>
      <c r="AJ2" s="15"/>
      <c r="AK2" s="15"/>
      <c r="AL2" s="15"/>
      <c r="AM2" s="15"/>
      <c r="AN2" s="15"/>
    </row>
    <row r="3" spans="1:43" s="24" customFormat="1" ht="18" customHeight="1" x14ac:dyDescent="0.2">
      <c r="A3" s="20" t="s">
        <v>1</v>
      </c>
      <c r="B3" s="361" t="s">
        <v>54</v>
      </c>
      <c r="C3" s="374"/>
      <c r="D3" s="374"/>
      <c r="E3" s="21" t="s">
        <v>4</v>
      </c>
      <c r="F3" s="363" t="s">
        <v>99</v>
      </c>
      <c r="G3" s="363"/>
      <c r="H3" s="18" t="s">
        <v>14</v>
      </c>
      <c r="I3" s="363" t="s">
        <v>16</v>
      </c>
      <c r="J3" s="374"/>
      <c r="K3" s="16" t="s">
        <v>18</v>
      </c>
      <c r="L3" s="363" t="s">
        <v>16</v>
      </c>
      <c r="M3" s="368"/>
      <c r="N3" s="369"/>
      <c r="O3" s="22"/>
      <c r="P3" s="23"/>
      <c r="Q3" s="107"/>
      <c r="R3" s="45"/>
      <c r="S3" s="45"/>
      <c r="T3" s="45"/>
      <c r="U3" s="45"/>
      <c r="V3" s="45"/>
      <c r="W3" s="45"/>
      <c r="X3" s="45"/>
      <c r="Y3" s="45"/>
      <c r="Z3" s="45"/>
      <c r="AA3" s="41"/>
      <c r="AB3" s="45"/>
      <c r="AC3" s="45"/>
      <c r="AD3" s="41"/>
      <c r="AE3" s="45"/>
      <c r="AF3" s="45"/>
      <c r="AG3" s="117"/>
      <c r="AH3" s="45"/>
      <c r="AI3" s="45"/>
      <c r="AJ3" s="45"/>
      <c r="AK3" s="45"/>
      <c r="AL3" s="45"/>
      <c r="AM3" s="45"/>
      <c r="AN3" s="45"/>
      <c r="AO3"/>
      <c r="AP3"/>
      <c r="AQ3"/>
    </row>
    <row r="4" spans="1:43" s="29" customFormat="1" ht="18" customHeight="1" x14ac:dyDescent="0.2">
      <c r="A4" s="25" t="s">
        <v>3</v>
      </c>
      <c r="B4" s="376" t="s">
        <v>72</v>
      </c>
      <c r="C4" s="376"/>
      <c r="D4" s="376"/>
      <c r="E4" s="26" t="s">
        <v>5</v>
      </c>
      <c r="F4" s="367" t="s">
        <v>99</v>
      </c>
      <c r="G4" s="367"/>
      <c r="H4" s="19" t="s">
        <v>15</v>
      </c>
      <c r="I4" s="367" t="s">
        <v>16</v>
      </c>
      <c r="J4" s="375"/>
      <c r="K4" s="17" t="s">
        <v>19</v>
      </c>
      <c r="L4" s="367" t="s">
        <v>16</v>
      </c>
      <c r="M4" s="370"/>
      <c r="N4" s="371"/>
      <c r="O4" s="27"/>
      <c r="P4" s="28"/>
      <c r="Q4" s="107"/>
      <c r="R4" s="45"/>
      <c r="S4" s="45"/>
      <c r="T4" s="45"/>
      <c r="U4" s="45"/>
      <c r="V4" s="45"/>
      <c r="W4" s="45"/>
      <c r="X4" s="45"/>
      <c r="Y4" s="45"/>
      <c r="Z4" s="45"/>
      <c r="AA4" s="41"/>
      <c r="AB4" s="45"/>
      <c r="AC4" s="45"/>
      <c r="AD4" s="41"/>
      <c r="AE4" s="45"/>
      <c r="AF4" s="45"/>
      <c r="AG4" s="118"/>
      <c r="AH4" s="45"/>
      <c r="AI4" s="45"/>
      <c r="AJ4" s="45"/>
      <c r="AK4" s="45"/>
      <c r="AL4" s="45"/>
      <c r="AM4" s="45"/>
      <c r="AN4" s="45"/>
      <c r="AO4" s="109"/>
      <c r="AP4" s="110"/>
      <c r="AQ4" s="110">
        <f>AQ5</f>
        <v>0</v>
      </c>
    </row>
    <row r="5" spans="1:43" s="34" customFormat="1" ht="18" customHeight="1" x14ac:dyDescent="0.2">
      <c r="A5" s="30" t="s">
        <v>2</v>
      </c>
      <c r="B5" s="392">
        <v>44259</v>
      </c>
      <c r="C5" s="362"/>
      <c r="D5" s="362"/>
      <c r="E5" s="31" t="s">
        <v>6</v>
      </c>
      <c r="F5" s="362"/>
      <c r="G5" s="362"/>
      <c r="H5" s="50"/>
      <c r="I5" s="362" t="s">
        <v>16</v>
      </c>
      <c r="J5" s="372"/>
      <c r="K5" s="31" t="s">
        <v>16</v>
      </c>
      <c r="L5" s="362" t="s">
        <v>16</v>
      </c>
      <c r="M5" s="372"/>
      <c r="N5" s="373"/>
      <c r="O5" s="32"/>
      <c r="P5" s="33"/>
      <c r="Q5" s="107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119"/>
      <c r="AH5" s="45"/>
      <c r="AI5" s="45"/>
      <c r="AJ5" s="45"/>
      <c r="AK5" s="45"/>
      <c r="AL5" s="45"/>
      <c r="AM5" s="45"/>
      <c r="AN5" s="45"/>
      <c r="AO5" s="111"/>
      <c r="AP5" s="112"/>
      <c r="AQ5" s="112">
        <f>ROUND(AB33,0)</f>
        <v>0</v>
      </c>
    </row>
    <row r="6" spans="1:43" s="41" customFormat="1" ht="2.25" customHeight="1" x14ac:dyDescent="0.2">
      <c r="A6" s="35"/>
      <c r="B6" s="36"/>
      <c r="C6" s="36"/>
      <c r="D6" s="36"/>
      <c r="E6" s="37"/>
      <c r="F6" s="38"/>
      <c r="G6" s="38"/>
      <c r="H6" s="39"/>
      <c r="I6" s="38"/>
      <c r="J6" s="36"/>
      <c r="K6" s="36"/>
      <c r="L6" s="38"/>
      <c r="M6" s="37"/>
      <c r="N6" s="62"/>
      <c r="O6" s="37"/>
      <c r="P6" s="40"/>
      <c r="Q6" s="107"/>
      <c r="AG6" s="120"/>
    </row>
    <row r="7" spans="1:43" s="45" customFormat="1" ht="18" customHeight="1" x14ac:dyDescent="0.2">
      <c r="A7" s="54" t="s">
        <v>22</v>
      </c>
      <c r="B7" s="61" t="s">
        <v>24</v>
      </c>
      <c r="C7" s="60"/>
      <c r="D7" s="59" t="s">
        <v>7</v>
      </c>
      <c r="E7" s="73" t="s">
        <v>16</v>
      </c>
      <c r="F7" s="59" t="s">
        <v>17</v>
      </c>
      <c r="G7" s="61" t="s">
        <v>26</v>
      </c>
      <c r="H7" s="55"/>
      <c r="I7" s="64" t="s">
        <v>16</v>
      </c>
      <c r="J7" s="74"/>
      <c r="K7" s="56"/>
      <c r="L7" s="56" t="s">
        <v>23</v>
      </c>
      <c r="M7" s="57" t="s">
        <v>27</v>
      </c>
      <c r="N7" s="58"/>
      <c r="O7" s="37"/>
      <c r="P7" s="40"/>
      <c r="Q7" s="107"/>
      <c r="AA7" s="41"/>
      <c r="AD7" s="41"/>
      <c r="AG7" s="121"/>
      <c r="AO7" s="41"/>
      <c r="AP7" s="41"/>
      <c r="AQ7" s="41"/>
    </row>
    <row r="8" spans="1:43" s="45" customFormat="1" ht="18" customHeight="1" x14ac:dyDescent="0.2">
      <c r="A8" s="151"/>
      <c r="B8" s="382"/>
      <c r="C8" s="349"/>
      <c r="D8" s="382"/>
      <c r="E8" s="349"/>
      <c r="F8" s="153"/>
      <c r="G8" s="389"/>
      <c r="H8" s="390"/>
      <c r="I8" s="390"/>
      <c r="J8" s="390"/>
      <c r="K8" s="391"/>
      <c r="L8" s="153"/>
      <c r="M8" s="389"/>
      <c r="N8" s="364"/>
      <c r="O8" s="37"/>
      <c r="P8" s="40"/>
      <c r="Q8" s="107"/>
      <c r="AA8" s="41"/>
      <c r="AD8" s="41"/>
      <c r="AG8" s="121"/>
      <c r="AO8" s="109"/>
      <c r="AP8" s="109"/>
      <c r="AQ8" s="109"/>
    </row>
    <row r="9" spans="1:43" s="45" customFormat="1" ht="18" customHeight="1" x14ac:dyDescent="0.2">
      <c r="A9" s="145"/>
      <c r="B9" s="381"/>
      <c r="C9" s="336"/>
      <c r="D9" s="381"/>
      <c r="E9" s="336"/>
      <c r="F9" s="154"/>
      <c r="G9" s="387"/>
      <c r="H9" s="351"/>
      <c r="I9" s="351"/>
      <c r="J9" s="351"/>
      <c r="K9" s="352"/>
      <c r="L9" s="154"/>
      <c r="M9" s="381"/>
      <c r="N9" s="365"/>
      <c r="O9" s="37"/>
      <c r="P9" s="40"/>
      <c r="Q9" s="107"/>
      <c r="AG9" s="121"/>
      <c r="AO9" s="1"/>
      <c r="AP9"/>
      <c r="AQ9"/>
    </row>
    <row r="10" spans="1:43" s="45" customFormat="1" ht="18" customHeight="1" x14ac:dyDescent="0.2">
      <c r="A10" s="152" t="s">
        <v>16</v>
      </c>
      <c r="B10" s="383"/>
      <c r="C10" s="344"/>
      <c r="D10" s="383"/>
      <c r="E10" s="344"/>
      <c r="F10" s="155"/>
      <c r="G10" s="388"/>
      <c r="H10" s="354"/>
      <c r="I10" s="354"/>
      <c r="J10" s="354"/>
      <c r="K10" s="355"/>
      <c r="L10" s="155"/>
      <c r="M10" s="383"/>
      <c r="N10" s="366"/>
      <c r="O10" s="37"/>
      <c r="P10" s="40"/>
      <c r="Q10" s="107"/>
      <c r="AG10" s="121"/>
      <c r="AH10" s="45" t="s">
        <v>65</v>
      </c>
      <c r="AO10" s="1"/>
      <c r="AP10"/>
      <c r="AQ10"/>
    </row>
    <row r="11" spans="1:43" s="41" customFormat="1" ht="2.25" customHeight="1" x14ac:dyDescent="0.2">
      <c r="A11" s="63"/>
      <c r="B11" s="36"/>
      <c r="C11" s="36"/>
      <c r="D11" s="36"/>
      <c r="E11" s="37"/>
      <c r="F11" s="37"/>
      <c r="G11" s="37"/>
      <c r="H11" s="36"/>
      <c r="I11" s="37"/>
      <c r="J11" s="36"/>
      <c r="K11" s="36"/>
      <c r="L11" s="37"/>
      <c r="M11" s="37"/>
      <c r="N11" s="62"/>
      <c r="O11" s="37"/>
      <c r="P11" s="40"/>
      <c r="Q11" s="107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120"/>
      <c r="AO11" s="1"/>
      <c r="AP11"/>
      <c r="AQ11"/>
    </row>
    <row r="12" spans="1:43" s="72" customFormat="1" ht="18" customHeight="1" thickBot="1" x14ac:dyDescent="0.25">
      <c r="A12" s="65" t="s">
        <v>8</v>
      </c>
      <c r="B12" s="159" t="s">
        <v>20</v>
      </c>
      <c r="C12" s="66"/>
      <c r="D12" s="67"/>
      <c r="E12" s="160"/>
      <c r="F12" s="124"/>
      <c r="G12" s="125"/>
      <c r="H12" s="125"/>
      <c r="I12" s="200" t="s">
        <v>71</v>
      </c>
      <c r="J12" s="201">
        <f>AK13</f>
        <v>100</v>
      </c>
      <c r="K12" s="68"/>
      <c r="L12" s="163" t="s">
        <v>25</v>
      </c>
      <c r="M12" s="69"/>
      <c r="N12" s="70"/>
      <c r="O12" s="71"/>
      <c r="P12" s="70"/>
      <c r="Q12" s="107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122"/>
      <c r="AH12" s="139" t="s">
        <v>63</v>
      </c>
      <c r="AI12" s="139"/>
      <c r="AJ12" s="139"/>
      <c r="AK12" s="139" t="s">
        <v>60</v>
      </c>
      <c r="AL12" s="139"/>
      <c r="AM12" s="139"/>
      <c r="AN12" s="139"/>
      <c r="AO12" s="1"/>
      <c r="AP12"/>
      <c r="AQ12"/>
    </row>
    <row r="13" spans="1:43" s="44" customFormat="1" ht="18" customHeight="1" thickBot="1" x14ac:dyDescent="0.25">
      <c r="A13" s="51"/>
      <c r="B13" s="384" t="s">
        <v>99</v>
      </c>
      <c r="C13" s="385"/>
      <c r="D13" s="386"/>
      <c r="E13" s="166" t="s">
        <v>9</v>
      </c>
      <c r="F13" s="167" t="s">
        <v>10</v>
      </c>
      <c r="G13" s="166" t="s">
        <v>21</v>
      </c>
      <c r="H13" s="168"/>
      <c r="I13" s="169" t="s">
        <v>11</v>
      </c>
      <c r="J13" s="169" t="s">
        <v>12</v>
      </c>
      <c r="K13" s="167" t="s">
        <v>13</v>
      </c>
      <c r="L13" s="324" t="s">
        <v>16</v>
      </c>
      <c r="M13" s="325"/>
      <c r="N13" s="326"/>
      <c r="O13" s="42"/>
      <c r="P13" s="43"/>
      <c r="Q13" s="108"/>
      <c r="AG13" s="120"/>
      <c r="AH13" s="1">
        <v>20.5</v>
      </c>
      <c r="AI13">
        <v>750</v>
      </c>
      <c r="AJ13"/>
      <c r="AK13" s="309">
        <v>100</v>
      </c>
    </row>
    <row r="14" spans="1:43" s="44" customFormat="1" ht="18" customHeight="1" thickBot="1" x14ac:dyDescent="0.25">
      <c r="A14" s="145"/>
      <c r="B14" s="324" t="s">
        <v>101</v>
      </c>
      <c r="C14" s="325"/>
      <c r="D14" s="336"/>
      <c r="E14" s="323" t="s">
        <v>102</v>
      </c>
      <c r="F14" s="182">
        <v>40</v>
      </c>
      <c r="G14" s="377"/>
      <c r="H14" s="328"/>
      <c r="I14" s="183">
        <f>F14/$J$12*60</f>
        <v>24</v>
      </c>
      <c r="J14" s="184"/>
      <c r="K14" s="184"/>
      <c r="L14" s="324" t="s">
        <v>16</v>
      </c>
      <c r="M14" s="325"/>
      <c r="N14" s="326"/>
      <c r="O14" s="42"/>
      <c r="P14" s="43"/>
      <c r="Q14" s="108"/>
      <c r="AG14" s="120"/>
      <c r="AH14" s="1">
        <v>42.8</v>
      </c>
      <c r="AI14">
        <v>1000</v>
      </c>
      <c r="AJ14"/>
      <c r="AK14"/>
    </row>
    <row r="15" spans="1:43" s="44" customFormat="1" ht="18" customHeight="1" thickBot="1" x14ac:dyDescent="0.25">
      <c r="A15" s="145"/>
      <c r="B15" s="324" t="s">
        <v>99</v>
      </c>
      <c r="C15" s="325"/>
      <c r="D15" s="336"/>
      <c r="E15" s="157"/>
      <c r="F15" s="185"/>
      <c r="G15" s="377"/>
      <c r="H15" s="328"/>
      <c r="I15" s="186">
        <f t="shared" ref="I15:I34" si="0">F15/$J$12*60</f>
        <v>0</v>
      </c>
      <c r="J15" s="187"/>
      <c r="K15" s="187"/>
      <c r="L15" s="324"/>
      <c r="M15" s="325"/>
      <c r="N15" s="326"/>
      <c r="O15" s="42"/>
      <c r="P15" s="43"/>
      <c r="Q15" s="108"/>
      <c r="AG15" s="120"/>
      <c r="AH15" s="1">
        <v>56.4</v>
      </c>
      <c r="AI15">
        <v>1000</v>
      </c>
    </row>
    <row r="16" spans="1:43" s="44" customFormat="1" ht="18" customHeight="1" thickBot="1" x14ac:dyDescent="0.25">
      <c r="A16" s="145"/>
      <c r="B16" s="381"/>
      <c r="C16" s="325"/>
      <c r="D16" s="336"/>
      <c r="E16" s="157"/>
      <c r="F16" s="185">
        <v>0</v>
      </c>
      <c r="G16" s="377" t="s">
        <v>16</v>
      </c>
      <c r="H16" s="328"/>
      <c r="I16" s="186">
        <f t="shared" si="0"/>
        <v>0</v>
      </c>
      <c r="J16" s="187"/>
      <c r="K16" s="187"/>
      <c r="L16" s="324"/>
      <c r="M16" s="325"/>
      <c r="N16" s="326"/>
      <c r="O16" s="42"/>
      <c r="P16" s="43"/>
      <c r="Q16" s="108"/>
      <c r="AE16" s="77"/>
      <c r="AG16" s="120"/>
      <c r="AH16" s="1">
        <v>56.4</v>
      </c>
      <c r="AI16">
        <v>600</v>
      </c>
    </row>
    <row r="17" spans="1:43" s="44" customFormat="1" ht="18" customHeight="1" thickBot="1" x14ac:dyDescent="0.25">
      <c r="A17" s="145"/>
      <c r="B17" s="381"/>
      <c r="C17" s="325"/>
      <c r="D17" s="336"/>
      <c r="E17" s="157"/>
      <c r="F17" s="185">
        <v>0</v>
      </c>
      <c r="G17" s="377"/>
      <c r="H17" s="328"/>
      <c r="I17" s="186">
        <f t="shared" si="0"/>
        <v>0</v>
      </c>
      <c r="J17" s="187"/>
      <c r="K17" s="187"/>
      <c r="L17" s="324"/>
      <c r="M17" s="325"/>
      <c r="N17" s="326"/>
      <c r="O17" s="42"/>
      <c r="P17" s="43"/>
      <c r="Q17" s="108"/>
      <c r="AE17" s="83"/>
      <c r="AG17" s="120"/>
      <c r="AH17" s="1">
        <v>20.5</v>
      </c>
      <c r="AI17">
        <v>600</v>
      </c>
    </row>
    <row r="18" spans="1:43" s="44" customFormat="1" ht="18" customHeight="1" thickBot="1" x14ac:dyDescent="0.25">
      <c r="A18" s="145"/>
      <c r="B18" s="381"/>
      <c r="C18" s="325"/>
      <c r="D18" s="336"/>
      <c r="E18" s="157"/>
      <c r="F18" s="185">
        <v>0</v>
      </c>
      <c r="G18" s="377" t="s">
        <v>16</v>
      </c>
      <c r="H18" s="328"/>
      <c r="I18" s="186">
        <f t="shared" si="0"/>
        <v>0</v>
      </c>
      <c r="J18" s="187"/>
      <c r="K18" s="187"/>
      <c r="L18" s="324"/>
      <c r="M18" s="325"/>
      <c r="N18" s="326"/>
      <c r="O18" s="42"/>
      <c r="P18" s="43"/>
      <c r="Q18" s="108"/>
      <c r="AE18" s="88" t="s">
        <v>16</v>
      </c>
      <c r="AG18" s="120"/>
      <c r="AH18" s="1">
        <v>20.5</v>
      </c>
      <c r="AI18">
        <v>750</v>
      </c>
    </row>
    <row r="19" spans="1:43" s="44" customFormat="1" ht="18" customHeight="1" thickBot="1" x14ac:dyDescent="0.25">
      <c r="A19" s="145"/>
      <c r="B19" s="381"/>
      <c r="C19" s="325"/>
      <c r="D19" s="336"/>
      <c r="E19" s="157"/>
      <c r="F19" s="185">
        <v>0</v>
      </c>
      <c r="G19" s="377"/>
      <c r="H19" s="328"/>
      <c r="I19" s="186">
        <f t="shared" si="0"/>
        <v>0</v>
      </c>
      <c r="J19" s="187"/>
      <c r="K19" s="187"/>
      <c r="L19" s="324"/>
      <c r="M19" s="325"/>
      <c r="N19" s="326"/>
      <c r="O19" s="42"/>
      <c r="P19" s="43"/>
      <c r="Q19" s="108"/>
      <c r="AE19" s="88" t="s">
        <v>16</v>
      </c>
      <c r="AG19" s="120"/>
    </row>
    <row r="20" spans="1:43" s="44" customFormat="1" ht="18" customHeight="1" thickBot="1" x14ac:dyDescent="0.25">
      <c r="A20" s="145"/>
      <c r="B20" s="381"/>
      <c r="C20" s="325"/>
      <c r="D20" s="336"/>
      <c r="E20" s="157"/>
      <c r="F20" s="185">
        <v>0</v>
      </c>
      <c r="G20" s="377"/>
      <c r="H20" s="328"/>
      <c r="I20" s="186">
        <f t="shared" si="0"/>
        <v>0</v>
      </c>
      <c r="J20" s="187"/>
      <c r="K20" s="187"/>
      <c r="L20" s="324" t="s">
        <v>16</v>
      </c>
      <c r="M20" s="325"/>
      <c r="N20" s="326"/>
      <c r="O20" s="42"/>
      <c r="P20" s="43"/>
      <c r="Q20" s="108"/>
      <c r="AE20" s="88" t="s">
        <v>16</v>
      </c>
      <c r="AG20" s="120"/>
    </row>
    <row r="21" spans="1:43" s="44" customFormat="1" ht="18" customHeight="1" thickBot="1" x14ac:dyDescent="0.25">
      <c r="A21" s="145"/>
      <c r="B21" s="381"/>
      <c r="C21" s="325"/>
      <c r="D21" s="336"/>
      <c r="E21" s="157"/>
      <c r="F21" s="185"/>
      <c r="G21" s="377"/>
      <c r="H21" s="328"/>
      <c r="I21" s="186"/>
      <c r="J21" s="187"/>
      <c r="K21" s="187"/>
      <c r="L21" s="324" t="s">
        <v>16</v>
      </c>
      <c r="M21" s="325"/>
      <c r="N21" s="326"/>
      <c r="O21" s="42"/>
      <c r="P21" s="43"/>
      <c r="Q21" s="108"/>
      <c r="AE21" s="88" t="s">
        <v>16</v>
      </c>
      <c r="AG21" s="140"/>
      <c r="AH21" s="142" t="s">
        <v>66</v>
      </c>
      <c r="AI21" s="142"/>
      <c r="AJ21" s="142" t="s">
        <v>16</v>
      </c>
      <c r="AK21" s="142" t="s">
        <v>19</v>
      </c>
      <c r="AL21" s="141"/>
      <c r="AM21" s="141"/>
      <c r="AN21" s="141"/>
      <c r="AO21" s="141"/>
      <c r="AP21" s="141"/>
      <c r="AQ21" s="141"/>
    </row>
    <row r="22" spans="1:43" s="44" customFormat="1" ht="18" customHeight="1" thickBot="1" x14ac:dyDescent="0.25">
      <c r="A22" s="145"/>
      <c r="B22" s="381"/>
      <c r="C22" s="325"/>
      <c r="D22" s="336"/>
      <c r="E22" s="157"/>
      <c r="F22" s="185">
        <v>0</v>
      </c>
      <c r="G22" s="377"/>
      <c r="H22" s="328"/>
      <c r="I22" s="186">
        <f t="shared" si="0"/>
        <v>0</v>
      </c>
      <c r="J22" s="187"/>
      <c r="K22" s="187"/>
      <c r="L22" s="324"/>
      <c r="M22" s="325"/>
      <c r="N22" s="326"/>
      <c r="O22" s="42"/>
      <c r="P22" s="43"/>
      <c r="Q22" s="108"/>
      <c r="R22" s="100" t="s">
        <v>28</v>
      </c>
      <c r="S22" s="101"/>
      <c r="T22" s="101"/>
      <c r="U22" s="101"/>
      <c r="V22" s="101"/>
      <c r="W22" s="101"/>
      <c r="X22" s="101"/>
      <c r="Y22" s="102" t="s">
        <v>29</v>
      </c>
      <c r="Z22" s="103"/>
      <c r="AA22" s="103"/>
      <c r="AB22" s="103"/>
      <c r="AC22" s="103"/>
      <c r="AD22" s="104"/>
      <c r="AE22" s="88" t="s">
        <v>16</v>
      </c>
      <c r="AG22" s="120"/>
      <c r="AH22" s="143">
        <f>U33</f>
        <v>875.5</v>
      </c>
      <c r="AI22" s="114">
        <f>W33</f>
        <v>42.708166761850364</v>
      </c>
      <c r="AK22" s="278">
        <f>U33-(AC24+AC25+AC26)*0.72</f>
        <v>858.11199999999997</v>
      </c>
      <c r="AL22" s="308">
        <f>((X33-X31-X30)+((T30+T31-AC24-AC25-AC26)*0.72*W30/1000))*1000/AK22</f>
        <v>41.304100164081142</v>
      </c>
    </row>
    <row r="23" spans="1:43" s="44" customFormat="1" ht="18" customHeight="1" thickBot="1" x14ac:dyDescent="0.25">
      <c r="A23" s="145"/>
      <c r="B23" s="381"/>
      <c r="C23" s="325"/>
      <c r="D23" s="336"/>
      <c r="E23" s="157"/>
      <c r="F23" s="185">
        <v>0</v>
      </c>
      <c r="G23" s="377"/>
      <c r="H23" s="328"/>
      <c r="I23" s="188">
        <f t="shared" si="0"/>
        <v>0</v>
      </c>
      <c r="J23" s="187"/>
      <c r="K23" s="187"/>
      <c r="L23" s="324"/>
      <c r="M23" s="325"/>
      <c r="N23" s="326"/>
      <c r="O23" s="42"/>
      <c r="P23" s="43"/>
      <c r="Q23" s="108"/>
      <c r="R23" s="79" t="s">
        <v>30</v>
      </c>
      <c r="S23" s="80"/>
      <c r="T23" s="80"/>
      <c r="U23" s="82" t="s">
        <v>67</v>
      </c>
      <c r="V23" s="81"/>
      <c r="W23" s="170" t="s">
        <v>31</v>
      </c>
      <c r="X23" s="81" t="s">
        <v>32</v>
      </c>
      <c r="Y23" s="79" t="s">
        <v>33</v>
      </c>
      <c r="Z23" s="81"/>
      <c r="AA23" s="82" t="s">
        <v>34</v>
      </c>
      <c r="AB23" s="82" t="s">
        <v>35</v>
      </c>
      <c r="AC23" s="359" t="s">
        <v>36</v>
      </c>
      <c r="AD23" s="360"/>
      <c r="AE23" s="94"/>
      <c r="AG23" s="120"/>
      <c r="AK23" s="317" t="s">
        <v>92</v>
      </c>
    </row>
    <row r="24" spans="1:43" s="44" customFormat="1" ht="18" customHeight="1" thickBot="1" x14ac:dyDescent="0.25">
      <c r="A24" s="145"/>
      <c r="B24" s="381"/>
      <c r="C24" s="325"/>
      <c r="D24" s="336"/>
      <c r="E24" s="157"/>
      <c r="F24" s="185">
        <v>0</v>
      </c>
      <c r="G24" s="377"/>
      <c r="H24" s="328"/>
      <c r="I24" s="186">
        <f t="shared" si="0"/>
        <v>0</v>
      </c>
      <c r="J24" s="187"/>
      <c r="K24" s="187"/>
      <c r="L24" s="324"/>
      <c r="M24" s="325"/>
      <c r="N24" s="326"/>
      <c r="O24" s="42"/>
      <c r="P24" s="43"/>
      <c r="Q24" s="108"/>
      <c r="R24" s="79"/>
      <c r="S24" s="80"/>
      <c r="T24" s="170" t="s">
        <v>37</v>
      </c>
      <c r="U24" s="202" t="s">
        <v>38</v>
      </c>
      <c r="V24" s="203" t="s">
        <v>39</v>
      </c>
      <c r="W24" s="170" t="s">
        <v>40</v>
      </c>
      <c r="X24" s="204" t="s">
        <v>41</v>
      </c>
      <c r="Y24" s="75" t="s">
        <v>55</v>
      </c>
      <c r="Z24" s="84"/>
      <c r="AA24" s="85"/>
      <c r="AB24" s="137"/>
      <c r="AC24" s="300">
        <v>4</v>
      </c>
      <c r="AD24" s="178" t="s">
        <v>43</v>
      </c>
      <c r="AE24" s="94"/>
      <c r="AG24" s="120"/>
    </row>
    <row r="25" spans="1:43" s="44" customFormat="1" ht="18" customHeight="1" thickBot="1" x14ac:dyDescent="0.25">
      <c r="A25" s="145"/>
      <c r="B25" s="381"/>
      <c r="C25" s="325"/>
      <c r="D25" s="336"/>
      <c r="E25" s="157"/>
      <c r="F25" s="185">
        <v>0</v>
      </c>
      <c r="G25" s="377"/>
      <c r="H25" s="328"/>
      <c r="I25" s="186">
        <f t="shared" si="0"/>
        <v>0</v>
      </c>
      <c r="J25" s="187"/>
      <c r="K25" s="187"/>
      <c r="L25" s="324"/>
      <c r="M25" s="325"/>
      <c r="N25" s="326"/>
      <c r="O25" s="42"/>
      <c r="P25" s="43"/>
      <c r="Q25" s="108"/>
      <c r="R25" s="79" t="s">
        <v>44</v>
      </c>
      <c r="S25" s="80"/>
      <c r="T25" s="205"/>
      <c r="U25" s="301">
        <v>623.5</v>
      </c>
      <c r="V25" s="206">
        <f t="shared" ref="V25:V31" si="1">U25*2.20462</f>
        <v>1374.5805699999999</v>
      </c>
      <c r="W25" s="207">
        <f>X25*1000/U25</f>
        <v>33.756214915797912</v>
      </c>
      <c r="X25" s="208">
        <v>21.047000000000001</v>
      </c>
      <c r="Y25" s="75" t="s">
        <v>42</v>
      </c>
      <c r="Z25" s="84"/>
      <c r="AA25" s="310">
        <f>I33</f>
        <v>2.361111111111111E-2</v>
      </c>
      <c r="AB25" s="86">
        <v>30</v>
      </c>
      <c r="AC25" s="87">
        <f>AA25*24*AB25</f>
        <v>17</v>
      </c>
      <c r="AD25" s="172" t="s">
        <v>43</v>
      </c>
      <c r="AE25" s="94" t="s">
        <v>16</v>
      </c>
      <c r="AG25" s="120"/>
    </row>
    <row r="26" spans="1:43" s="44" customFormat="1" ht="18" customHeight="1" thickBot="1" x14ac:dyDescent="0.25">
      <c r="A26" s="145"/>
      <c r="B26" s="381"/>
      <c r="C26" s="325"/>
      <c r="D26" s="336"/>
      <c r="E26" s="157"/>
      <c r="F26" s="185">
        <v>0</v>
      </c>
      <c r="G26" s="377"/>
      <c r="H26" s="328"/>
      <c r="I26" s="186">
        <f t="shared" si="0"/>
        <v>0</v>
      </c>
      <c r="J26" s="187"/>
      <c r="K26" s="187"/>
      <c r="L26" s="324"/>
      <c r="M26" s="325"/>
      <c r="N26" s="326"/>
      <c r="O26" s="42"/>
      <c r="P26" s="43"/>
      <c r="Q26" s="108"/>
      <c r="R26" s="79" t="s">
        <v>46</v>
      </c>
      <c r="S26" s="80"/>
      <c r="T26" s="209"/>
      <c r="U26" s="210">
        <v>180</v>
      </c>
      <c r="V26" s="206">
        <f t="shared" si="1"/>
        <v>396.83159999999998</v>
      </c>
      <c r="W26" s="207">
        <v>46</v>
      </c>
      <c r="X26" s="208">
        <f t="shared" ref="X26:X31" si="2">U26*W26/1000</f>
        <v>8.2799999999999994</v>
      </c>
      <c r="Y26" s="75" t="s">
        <v>56</v>
      </c>
      <c r="Z26" s="84"/>
      <c r="AA26" s="115"/>
      <c r="AB26" s="115"/>
      <c r="AC26" s="171">
        <f>(AC24+AC25)*0.15</f>
        <v>3.15</v>
      </c>
      <c r="AD26" s="172" t="s">
        <v>43</v>
      </c>
      <c r="AE26" s="99"/>
      <c r="AG26" s="120"/>
      <c r="AH26" s="41"/>
    </row>
    <row r="27" spans="1:43" s="44" customFormat="1" ht="18" customHeight="1" thickBot="1" x14ac:dyDescent="0.25">
      <c r="A27" s="145"/>
      <c r="B27" s="381"/>
      <c r="C27" s="325"/>
      <c r="D27" s="336"/>
      <c r="E27" s="157"/>
      <c r="F27" s="185">
        <v>0</v>
      </c>
      <c r="G27" s="377"/>
      <c r="H27" s="328"/>
      <c r="I27" s="186">
        <f t="shared" si="0"/>
        <v>0</v>
      </c>
      <c r="J27" s="187"/>
      <c r="K27" s="187">
        <v>0</v>
      </c>
      <c r="L27" s="324"/>
      <c r="M27" s="325"/>
      <c r="N27" s="326"/>
      <c r="O27" s="42"/>
      <c r="P27" s="43"/>
      <c r="Q27" s="108"/>
      <c r="R27" s="79" t="s">
        <v>47</v>
      </c>
      <c r="S27" s="80"/>
      <c r="T27" s="209"/>
      <c r="U27" s="210">
        <v>0</v>
      </c>
      <c r="V27" s="206">
        <f t="shared" si="1"/>
        <v>0</v>
      </c>
      <c r="W27" s="207">
        <v>119</v>
      </c>
      <c r="X27" s="208">
        <f t="shared" si="2"/>
        <v>0</v>
      </c>
      <c r="Y27" s="75" t="s">
        <v>45</v>
      </c>
      <c r="Z27" s="84"/>
      <c r="AA27" s="310">
        <f>I34/1440</f>
        <v>8.3333333333333332E-3</v>
      </c>
      <c r="AB27" s="86">
        <v>30</v>
      </c>
      <c r="AC27" s="87">
        <f>AA27*24*AB27</f>
        <v>6</v>
      </c>
      <c r="AD27" s="172" t="s">
        <v>43</v>
      </c>
      <c r="AE27" s="78"/>
      <c r="AG27" s="120"/>
      <c r="AH27" s="41"/>
      <c r="AI27" s="41"/>
      <c r="AJ27" s="41"/>
      <c r="AK27" s="41"/>
      <c r="AL27" s="41"/>
      <c r="AM27" s="41"/>
      <c r="AN27" s="41"/>
    </row>
    <row r="28" spans="1:43" s="44" customFormat="1" ht="18" customHeight="1" thickBot="1" x14ac:dyDescent="0.25">
      <c r="A28" s="145"/>
      <c r="B28" s="381"/>
      <c r="C28" s="325"/>
      <c r="D28" s="336"/>
      <c r="E28" s="157"/>
      <c r="F28" s="185">
        <v>0</v>
      </c>
      <c r="G28" s="377"/>
      <c r="H28" s="328"/>
      <c r="I28" s="186">
        <f t="shared" si="0"/>
        <v>0</v>
      </c>
      <c r="J28" s="187"/>
      <c r="K28" s="187"/>
      <c r="L28" s="324"/>
      <c r="M28" s="325"/>
      <c r="N28" s="326"/>
      <c r="O28" s="42"/>
      <c r="P28" s="43"/>
      <c r="Q28" s="108"/>
      <c r="R28" s="79" t="s">
        <v>70</v>
      </c>
      <c r="S28" s="80"/>
      <c r="T28" s="209"/>
      <c r="U28" s="210"/>
      <c r="V28" s="206">
        <f t="shared" si="1"/>
        <v>0</v>
      </c>
      <c r="W28" s="207">
        <v>190</v>
      </c>
      <c r="X28" s="208">
        <f t="shared" si="2"/>
        <v>0</v>
      </c>
      <c r="Y28" s="75" t="s">
        <v>57</v>
      </c>
      <c r="Z28" s="84"/>
      <c r="AA28" s="311">
        <v>3.125E-2</v>
      </c>
      <c r="AB28" s="90">
        <v>30</v>
      </c>
      <c r="AC28" s="87">
        <f>AA28*24*AB28</f>
        <v>22.5</v>
      </c>
      <c r="AD28" s="172" t="s">
        <v>43</v>
      </c>
      <c r="AE28" s="78"/>
      <c r="AG28" s="120"/>
      <c r="AH28" s="41"/>
      <c r="AI28" s="41"/>
      <c r="AJ28" s="41"/>
      <c r="AK28" s="41"/>
      <c r="AL28" s="41"/>
      <c r="AM28" s="41"/>
      <c r="AN28" s="41"/>
    </row>
    <row r="29" spans="1:43" s="44" customFormat="1" ht="18" customHeight="1" thickBot="1" x14ac:dyDescent="0.25">
      <c r="A29" s="145"/>
      <c r="B29" s="381"/>
      <c r="C29" s="325"/>
      <c r="D29" s="336"/>
      <c r="E29" s="157"/>
      <c r="F29" s="185">
        <v>0</v>
      </c>
      <c r="G29" s="377"/>
      <c r="H29" s="328"/>
      <c r="I29" s="186">
        <f t="shared" si="0"/>
        <v>0</v>
      </c>
      <c r="J29" s="187"/>
      <c r="K29" s="187"/>
      <c r="L29" s="324"/>
      <c r="M29" s="325"/>
      <c r="N29" s="326"/>
      <c r="O29" s="42"/>
      <c r="P29" s="43"/>
      <c r="Q29" s="108"/>
      <c r="R29" s="79"/>
      <c r="S29" s="80"/>
      <c r="T29" s="209"/>
      <c r="U29" s="210"/>
      <c r="V29" s="206"/>
      <c r="W29" s="207"/>
      <c r="X29" s="208"/>
      <c r="Y29" s="177" t="s">
        <v>58</v>
      </c>
      <c r="Z29" s="126"/>
      <c r="AA29" s="179"/>
      <c r="AB29" s="127"/>
      <c r="AC29" s="315">
        <f>SUM(AC24:AC28)</f>
        <v>52.65</v>
      </c>
      <c r="AD29" s="173" t="s">
        <v>43</v>
      </c>
      <c r="AE29" s="78"/>
      <c r="AG29" s="120"/>
      <c r="AH29" s="41"/>
      <c r="AI29" s="41"/>
      <c r="AJ29" s="41"/>
      <c r="AK29" s="41"/>
      <c r="AL29" s="41"/>
      <c r="AM29" s="41"/>
      <c r="AN29" s="41"/>
    </row>
    <row r="30" spans="1:43" s="44" customFormat="1" ht="18" customHeight="1" thickBot="1" x14ac:dyDescent="0.25">
      <c r="A30" s="145"/>
      <c r="B30" s="381"/>
      <c r="C30" s="325"/>
      <c r="D30" s="336"/>
      <c r="E30" s="157"/>
      <c r="F30" s="185">
        <v>0</v>
      </c>
      <c r="G30" s="377"/>
      <c r="H30" s="328"/>
      <c r="I30" s="186">
        <f t="shared" si="0"/>
        <v>0</v>
      </c>
      <c r="J30" s="187"/>
      <c r="K30" s="187"/>
      <c r="L30" s="324"/>
      <c r="M30" s="325"/>
      <c r="N30" s="326"/>
      <c r="O30" s="42"/>
      <c r="P30" s="43"/>
      <c r="Q30" s="108"/>
      <c r="R30" s="79" t="s">
        <v>64</v>
      </c>
      <c r="S30" s="80"/>
      <c r="T30" s="210">
        <v>100</v>
      </c>
      <c r="U30" s="209">
        <f>T30*0.72</f>
        <v>72</v>
      </c>
      <c r="V30" s="206">
        <f t="shared" si="1"/>
        <v>158.73263999999998</v>
      </c>
      <c r="W30" s="207">
        <v>112</v>
      </c>
      <c r="X30" s="208">
        <f>U30*W30/1000</f>
        <v>8.0640000000000001</v>
      </c>
      <c r="Y30" s="75" t="s">
        <v>59</v>
      </c>
      <c r="Z30" s="76"/>
      <c r="AA30" s="180"/>
      <c r="AB30" s="92"/>
      <c r="AC30" s="87">
        <v>47.3</v>
      </c>
      <c r="AD30" s="172" t="s">
        <v>43</v>
      </c>
      <c r="AE30" s="78"/>
      <c r="AG30" s="120"/>
      <c r="AH30" s="41"/>
      <c r="AI30" s="41"/>
      <c r="AJ30" s="41"/>
      <c r="AK30" s="41"/>
      <c r="AL30" s="41"/>
      <c r="AM30" s="41"/>
      <c r="AN30" s="41"/>
    </row>
    <row r="31" spans="1:43" s="44" customFormat="1" ht="18" customHeight="1" thickBot="1" x14ac:dyDescent="0.25">
      <c r="A31" s="145"/>
      <c r="B31" s="381"/>
      <c r="C31" s="325"/>
      <c r="D31" s="336"/>
      <c r="E31" s="157"/>
      <c r="F31" s="185"/>
      <c r="G31" s="377"/>
      <c r="H31" s="328"/>
      <c r="I31" s="186"/>
      <c r="J31" s="187"/>
      <c r="K31" s="187"/>
      <c r="L31" s="324"/>
      <c r="M31" s="325"/>
      <c r="N31" s="326"/>
      <c r="O31" s="42"/>
      <c r="P31" s="43"/>
      <c r="Q31" s="108"/>
      <c r="R31" s="79" t="s">
        <v>51</v>
      </c>
      <c r="S31" s="80"/>
      <c r="T31" s="210">
        <v>0</v>
      </c>
      <c r="U31" s="209">
        <f>T31*0.72</f>
        <v>0</v>
      </c>
      <c r="V31" s="206">
        <f t="shared" si="1"/>
        <v>0</v>
      </c>
      <c r="W31" s="207">
        <v>161</v>
      </c>
      <c r="X31" s="208">
        <f t="shared" si="2"/>
        <v>0</v>
      </c>
      <c r="Y31" s="176" t="s">
        <v>48</v>
      </c>
      <c r="Z31" s="128"/>
      <c r="AA31" s="181"/>
      <c r="AB31" s="129"/>
      <c r="AC31" s="315">
        <f>SUM(AC29:AC30)</f>
        <v>99.949999999999989</v>
      </c>
      <c r="AD31" s="173" t="s">
        <v>43</v>
      </c>
      <c r="AE31" s="78"/>
      <c r="AG31" s="120"/>
      <c r="AH31" s="41"/>
      <c r="AI31" s="41"/>
      <c r="AJ31" s="41"/>
      <c r="AK31" s="41"/>
      <c r="AL31" s="41"/>
      <c r="AM31" s="41"/>
      <c r="AN31" s="41"/>
    </row>
    <row r="32" spans="1:43" s="44" customFormat="1" ht="18" customHeight="1" thickBot="1" x14ac:dyDescent="0.25">
      <c r="A32" s="145"/>
      <c r="B32" s="381"/>
      <c r="C32" s="325"/>
      <c r="D32" s="336"/>
      <c r="E32" s="158"/>
      <c r="F32" s="189">
        <v>0</v>
      </c>
      <c r="G32" s="377"/>
      <c r="H32" s="328"/>
      <c r="I32" s="186">
        <f t="shared" si="0"/>
        <v>0</v>
      </c>
      <c r="J32" s="190"/>
      <c r="K32" s="190"/>
      <c r="L32" s="324"/>
      <c r="M32" s="325"/>
      <c r="N32" s="326"/>
      <c r="O32" s="42"/>
      <c r="P32" s="43"/>
      <c r="Q32" s="108"/>
      <c r="R32" s="79" t="s">
        <v>90</v>
      </c>
      <c r="S32" s="80"/>
      <c r="T32" s="209"/>
      <c r="U32" s="209"/>
      <c r="V32" s="206"/>
      <c r="W32" s="207"/>
      <c r="X32" s="211" t="s">
        <v>16</v>
      </c>
      <c r="Y32" s="130"/>
      <c r="Z32" s="131"/>
      <c r="AA32" s="131"/>
      <c r="AB32" s="131"/>
      <c r="AC32" s="132"/>
      <c r="AD32" s="88"/>
      <c r="AE32" s="78"/>
      <c r="AG32" s="120"/>
      <c r="AH32" s="41"/>
      <c r="AI32" s="41"/>
      <c r="AJ32" s="41"/>
      <c r="AK32" s="41"/>
      <c r="AL32" s="41"/>
      <c r="AM32" s="41"/>
      <c r="AN32" s="41"/>
    </row>
    <row r="33" spans="1:40" s="44" customFormat="1" ht="18" customHeight="1" thickBot="1" x14ac:dyDescent="0.25">
      <c r="A33" s="146"/>
      <c r="B33" s="161" t="s">
        <v>52</v>
      </c>
      <c r="C33" s="147"/>
      <c r="D33" s="148"/>
      <c r="E33" s="165"/>
      <c r="F33" s="191">
        <f>SUM(F14:F32)</f>
        <v>40</v>
      </c>
      <c r="G33" s="192"/>
      <c r="H33" s="193"/>
      <c r="I33" s="194">
        <f>(SUM(I14:I32)+10)/1440</f>
        <v>2.361111111111111E-2</v>
      </c>
      <c r="J33" s="195"/>
      <c r="K33" s="195"/>
      <c r="L33" s="164"/>
      <c r="M33" s="149"/>
      <c r="N33" s="150"/>
      <c r="O33" s="42"/>
      <c r="P33" s="43"/>
      <c r="Q33" s="108"/>
      <c r="R33" s="175" t="s">
        <v>49</v>
      </c>
      <c r="S33" s="80"/>
      <c r="T33" s="314">
        <f>SUM(T23:T32)</f>
        <v>100</v>
      </c>
      <c r="U33" s="314">
        <f>SUM(U23:U32)</f>
        <v>875.5</v>
      </c>
      <c r="V33" s="313">
        <f>SUM(V25:V32)</f>
        <v>1930.1448099999998</v>
      </c>
      <c r="W33" s="212">
        <f>X33/U33*1000</f>
        <v>42.708166761850364</v>
      </c>
      <c r="X33" s="211">
        <f>SUM(X25:X32)</f>
        <v>37.390999999999998</v>
      </c>
      <c r="Y33" s="95"/>
      <c r="Z33" s="91"/>
      <c r="AA33" s="91"/>
      <c r="AB33" s="91"/>
      <c r="AC33" s="93"/>
      <c r="AD33" s="105"/>
      <c r="AE33" s="78"/>
      <c r="AG33" s="120"/>
      <c r="AH33" s="41"/>
      <c r="AI33" s="41"/>
      <c r="AJ33" s="41"/>
      <c r="AK33" s="41"/>
      <c r="AL33" s="41"/>
      <c r="AM33" s="41"/>
      <c r="AN33" s="41"/>
    </row>
    <row r="34" spans="1:40" s="44" customFormat="1" ht="18" customHeight="1" thickBot="1" x14ac:dyDescent="0.25">
      <c r="A34" s="145"/>
      <c r="B34" s="324" t="s">
        <v>100</v>
      </c>
      <c r="C34" s="325"/>
      <c r="D34" s="336"/>
      <c r="E34" s="158"/>
      <c r="F34" s="196">
        <v>20</v>
      </c>
      <c r="G34" s="379"/>
      <c r="H34" s="340"/>
      <c r="I34" s="186">
        <f t="shared" si="0"/>
        <v>12</v>
      </c>
      <c r="J34" s="190"/>
      <c r="K34" s="190"/>
      <c r="L34" s="324"/>
      <c r="M34" s="325"/>
      <c r="N34" s="326"/>
      <c r="O34" s="42"/>
      <c r="P34" s="43"/>
      <c r="Q34" s="108"/>
      <c r="R34" s="134" t="s">
        <v>50</v>
      </c>
      <c r="S34" s="135"/>
      <c r="T34" s="213"/>
      <c r="U34" s="214">
        <v>1000</v>
      </c>
      <c r="V34" s="215">
        <f>U34*2.20462</f>
        <v>2204.62</v>
      </c>
      <c r="W34" s="216"/>
      <c r="X34" s="216"/>
      <c r="Y34" s="95" t="s">
        <v>68</v>
      </c>
      <c r="Z34" s="91"/>
      <c r="AA34" s="91"/>
      <c r="AB34" s="91"/>
      <c r="AC34" s="93"/>
      <c r="AD34" s="105"/>
      <c r="AG34" s="120"/>
      <c r="AH34" s="41"/>
      <c r="AI34" s="41"/>
      <c r="AJ34" s="41"/>
      <c r="AK34" s="41"/>
      <c r="AL34" s="41"/>
      <c r="AM34" s="41"/>
      <c r="AN34" s="41"/>
    </row>
    <row r="35" spans="1:40" s="44" customFormat="1" ht="18" customHeight="1" thickBot="1" x14ac:dyDescent="0.25">
      <c r="A35" s="144"/>
      <c r="B35" s="378" t="s">
        <v>53</v>
      </c>
      <c r="C35" s="330"/>
      <c r="D35" s="338"/>
      <c r="E35" s="162"/>
      <c r="F35" s="197">
        <f>SUM(F33:F34)</f>
        <v>60</v>
      </c>
      <c r="G35" s="380"/>
      <c r="H35" s="342"/>
      <c r="I35" s="198">
        <f>(SUM(I14:I32)+10+I34)/1440</f>
        <v>3.1944444444444442E-2</v>
      </c>
      <c r="J35" s="199"/>
      <c r="K35" s="199"/>
      <c r="L35" s="329"/>
      <c r="M35" s="330"/>
      <c r="N35" s="331"/>
      <c r="O35" s="52"/>
      <c r="P35" s="53"/>
      <c r="Q35" s="108"/>
      <c r="R35" s="136" t="s">
        <v>61</v>
      </c>
      <c r="S35" s="133"/>
      <c r="T35" s="217"/>
      <c r="U35" s="218">
        <v>1000</v>
      </c>
      <c r="V35" s="219">
        <f>U35*2.20462</f>
        <v>2204.62</v>
      </c>
      <c r="W35" s="220"/>
      <c r="X35" s="220"/>
      <c r="Y35" s="96" t="s">
        <v>69</v>
      </c>
      <c r="Z35" s="97"/>
      <c r="AA35" s="97"/>
      <c r="AB35" s="97"/>
      <c r="AC35" s="98"/>
      <c r="AD35" s="106"/>
      <c r="AG35" s="120"/>
      <c r="AH35" s="41"/>
      <c r="AI35" s="41"/>
      <c r="AJ35" s="41"/>
      <c r="AK35" s="41"/>
      <c r="AL35" s="41"/>
      <c r="AM35" s="41"/>
      <c r="AN35" s="41"/>
    </row>
    <row r="36" spans="1:40" s="44" customFormat="1" ht="15.75" customHeight="1" thickBot="1" x14ac:dyDescent="0.25">
      <c r="A36" s="46" t="s">
        <v>73</v>
      </c>
      <c r="B36" s="47"/>
      <c r="C36" s="47"/>
      <c r="D36" s="47"/>
      <c r="E36" s="48"/>
      <c r="F36" s="47"/>
      <c r="G36" s="47"/>
      <c r="H36" s="47"/>
      <c r="I36" s="47"/>
      <c r="J36" s="48"/>
      <c r="K36" s="47"/>
      <c r="L36" s="47"/>
      <c r="M36" s="47"/>
      <c r="N36" s="49"/>
      <c r="O36" s="47"/>
      <c r="P36" s="49"/>
      <c r="Q36" s="107"/>
      <c r="R36" s="332" t="s">
        <v>62</v>
      </c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4"/>
      <c r="AG36" s="120"/>
      <c r="AH36" s="41"/>
      <c r="AI36" s="41"/>
      <c r="AJ36" s="41"/>
      <c r="AK36" s="41"/>
      <c r="AL36" s="41"/>
      <c r="AM36" s="41"/>
      <c r="AN36" s="41"/>
    </row>
    <row r="37" spans="1:40" s="44" customFormat="1" ht="15.75" customHeight="1" x14ac:dyDescent="0.2">
      <c r="A37" s="108"/>
      <c r="B37" s="107"/>
      <c r="C37" s="107"/>
      <c r="D37" s="107"/>
      <c r="E37" s="108"/>
      <c r="F37" s="107"/>
      <c r="G37" s="107"/>
      <c r="H37" s="107"/>
      <c r="I37" s="107"/>
      <c r="J37" s="108"/>
      <c r="K37" s="107"/>
      <c r="L37" s="107"/>
      <c r="M37" s="107"/>
      <c r="N37" s="107"/>
      <c r="O37" s="107"/>
      <c r="P37" s="107"/>
      <c r="Q37" s="10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G37" s="120"/>
      <c r="AH37" s="41"/>
      <c r="AI37" s="41"/>
      <c r="AJ37" s="41"/>
      <c r="AK37" s="41"/>
      <c r="AL37" s="41"/>
      <c r="AM37" s="41"/>
      <c r="AN37" s="41"/>
    </row>
    <row r="38" spans="1:40" x14ac:dyDescent="0.2">
      <c r="AK38" s="44"/>
    </row>
  </sheetData>
  <mergeCells count="91">
    <mergeCell ref="L3:N3"/>
    <mergeCell ref="L4:N4"/>
    <mergeCell ref="L5:N5"/>
    <mergeCell ref="F5:G5"/>
    <mergeCell ref="I3:J3"/>
    <mergeCell ref="I4:J4"/>
    <mergeCell ref="I5:J5"/>
    <mergeCell ref="G8:K8"/>
    <mergeCell ref="AC23:AD23"/>
    <mergeCell ref="B3:D3"/>
    <mergeCell ref="B4:D4"/>
    <mergeCell ref="B5:D5"/>
    <mergeCell ref="F3:G3"/>
    <mergeCell ref="M8:N8"/>
    <mergeCell ref="M9:N9"/>
    <mergeCell ref="M10:N10"/>
    <mergeCell ref="F4:G4"/>
    <mergeCell ref="D8:E8"/>
    <mergeCell ref="D9:E9"/>
    <mergeCell ref="D10:E10"/>
    <mergeCell ref="B13:D13"/>
    <mergeCell ref="B8:C8"/>
    <mergeCell ref="G18:H18"/>
    <mergeCell ref="G9:K9"/>
    <mergeCell ref="G10:K10"/>
    <mergeCell ref="B9:C9"/>
    <mergeCell ref="B10:C10"/>
    <mergeCell ref="G19:H19"/>
    <mergeCell ref="G20:H20"/>
    <mergeCell ref="G21:H21"/>
    <mergeCell ref="B14:D14"/>
    <mergeCell ref="B15:D15"/>
    <mergeCell ref="B16:D16"/>
    <mergeCell ref="G14:H14"/>
    <mergeCell ref="G15:H15"/>
    <mergeCell ref="G16:H16"/>
    <mergeCell ref="G17:H17"/>
    <mergeCell ref="B22:D22"/>
    <mergeCell ref="B23:D23"/>
    <mergeCell ref="B24:D24"/>
    <mergeCell ref="B17:D17"/>
    <mergeCell ref="B18:D18"/>
    <mergeCell ref="B19:D19"/>
    <mergeCell ref="B20:D20"/>
    <mergeCell ref="B21:D21"/>
    <mergeCell ref="B25:D25"/>
    <mergeCell ref="B26:D26"/>
    <mergeCell ref="B27:D27"/>
    <mergeCell ref="B28:D28"/>
    <mergeCell ref="B29:D29"/>
    <mergeCell ref="B30:D30"/>
    <mergeCell ref="B31:D31"/>
    <mergeCell ref="B32:D32"/>
    <mergeCell ref="L20:N20"/>
    <mergeCell ref="L21:N21"/>
    <mergeCell ref="L22:N22"/>
    <mergeCell ref="L23:N23"/>
    <mergeCell ref="G29:H29"/>
    <mergeCell ref="L24:N24"/>
    <mergeCell ref="L25:N25"/>
    <mergeCell ref="L26:N26"/>
    <mergeCell ref="L17:N17"/>
    <mergeCell ref="L18:N18"/>
    <mergeCell ref="G27:H27"/>
    <mergeCell ref="G28:H28"/>
    <mergeCell ref="G22:H22"/>
    <mergeCell ref="G23:H23"/>
    <mergeCell ref="G24:H24"/>
    <mergeCell ref="G25:H25"/>
    <mergeCell ref="L19:N19"/>
    <mergeCell ref="G26:H26"/>
    <mergeCell ref="L13:N13"/>
    <mergeCell ref="L14:N14"/>
    <mergeCell ref="L15:N15"/>
    <mergeCell ref="L16:N16"/>
    <mergeCell ref="G30:H30"/>
    <mergeCell ref="G31:H31"/>
    <mergeCell ref="L28:N28"/>
    <mergeCell ref="L29:N29"/>
    <mergeCell ref="L30:N30"/>
    <mergeCell ref="L31:N31"/>
    <mergeCell ref="L27:N27"/>
    <mergeCell ref="G32:H32"/>
    <mergeCell ref="L35:N35"/>
    <mergeCell ref="R36:AD36"/>
    <mergeCell ref="B34:D34"/>
    <mergeCell ref="B35:D35"/>
    <mergeCell ref="G34:H34"/>
    <mergeCell ref="G35:H35"/>
    <mergeCell ref="L32:N32"/>
    <mergeCell ref="L34:N34"/>
  </mergeCells>
  <phoneticPr fontId="0" type="noConversion"/>
  <pageMargins left="0.2" right="0.2" top="0.74" bottom="0.35" header="0.18" footer="0.24"/>
  <pageSetup paperSize="9" scale="88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DE5C6-CEF1-4FEF-BE4F-48AE299573D1}">
  <dimension ref="A1:AQ37"/>
  <sheetViews>
    <sheetView showZeros="0" zoomScale="70" zoomScaleNormal="70" zoomScaleSheetLayoutView="100" workbookViewId="0">
      <selection activeCell="W25" sqref="W25"/>
    </sheetView>
  </sheetViews>
  <sheetFormatPr baseColWidth="10" defaultRowHeight="14.25" x14ac:dyDescent="0.2"/>
  <cols>
    <col min="1" max="1" width="7.7109375" style="2" customWidth="1"/>
    <col min="2" max="2" width="3.42578125" style="2" customWidth="1"/>
    <col min="3" max="3" width="3" style="2" customWidth="1"/>
    <col min="4" max="4" width="7" style="2" customWidth="1"/>
    <col min="5" max="5" width="6.28515625" style="2" customWidth="1"/>
    <col min="6" max="6" width="6.7109375" style="2" customWidth="1"/>
    <col min="7" max="7" width="2.85546875" style="2" customWidth="1"/>
    <col min="8" max="8" width="7.42578125" style="2" customWidth="1"/>
    <col min="9" max="9" width="6.42578125" style="2" customWidth="1"/>
    <col min="10" max="10" width="6.140625" style="2" customWidth="1"/>
    <col min="11" max="12" width="7.140625" style="2" customWidth="1"/>
    <col min="13" max="13" width="4.42578125" style="2" customWidth="1"/>
    <col min="14" max="14" width="4.7109375" style="3" customWidth="1"/>
    <col min="15" max="15" width="5.28515625" style="3" hidden="1" customWidth="1"/>
    <col min="16" max="16" width="6.7109375" style="2" hidden="1" customWidth="1"/>
    <col min="17" max="17" width="2" style="2" customWidth="1"/>
    <col min="18" max="18" width="12.28515625" style="2" customWidth="1"/>
    <col min="19" max="19" width="1.85546875" style="2" customWidth="1"/>
    <col min="20" max="20" width="4.5703125" style="2" customWidth="1"/>
    <col min="21" max="21" width="6.28515625" style="2" customWidth="1"/>
    <col min="22" max="22" width="5.5703125" style="2" customWidth="1"/>
    <col min="23" max="23" width="6" style="2" customWidth="1"/>
    <col min="24" max="24" width="8" style="2" customWidth="1"/>
    <col min="25" max="25" width="11.42578125" style="2" customWidth="1"/>
    <col min="26" max="26" width="1.5703125" style="2" customWidth="1"/>
    <col min="27" max="27" width="5.28515625" style="2" customWidth="1"/>
    <col min="28" max="28" width="6" style="2" customWidth="1"/>
    <col min="29" max="29" width="6.5703125" style="2" customWidth="1"/>
    <col min="30" max="30" width="2.5703125" style="2" customWidth="1"/>
    <col min="31" max="31" width="11.42578125" style="2" hidden="1" customWidth="1"/>
    <col min="32" max="32" width="11.42578125" style="2" customWidth="1"/>
    <col min="33" max="33" width="3" style="123" customWidth="1"/>
    <col min="34" max="35" width="8.7109375" style="138" customWidth="1"/>
    <col min="36" max="36" width="7.28515625" style="138" customWidth="1"/>
    <col min="37" max="37" width="8" style="138" customWidth="1"/>
    <col min="38" max="38" width="8.7109375" style="138" customWidth="1"/>
    <col min="39" max="40" width="11.42578125" style="138" customWidth="1"/>
    <col min="41" max="16384" width="11.42578125" style="2"/>
  </cols>
  <sheetData>
    <row r="1" spans="1:43" s="15" customFormat="1" ht="18.75" customHeight="1" x14ac:dyDescent="0.25">
      <c r="A1" s="11" t="s">
        <v>0</v>
      </c>
      <c r="B1" s="12"/>
      <c r="C1" s="12"/>
      <c r="D1" s="12"/>
      <c r="E1" s="13"/>
      <c r="F1" s="13"/>
      <c r="G1" s="13"/>
      <c r="H1" s="13"/>
      <c r="I1" s="13"/>
      <c r="J1" s="13"/>
      <c r="K1" s="13"/>
      <c r="L1" s="13" t="s">
        <v>16</v>
      </c>
      <c r="M1" s="13"/>
      <c r="N1" s="14"/>
      <c r="O1" s="13"/>
      <c r="P1" s="14"/>
      <c r="Q1" s="9"/>
      <c r="R1" s="113"/>
      <c r="AG1" s="116"/>
    </row>
    <row r="2" spans="1:43" s="4" customFormat="1" ht="4.5" customHeight="1" x14ac:dyDescent="0.25">
      <c r="A2" s="5"/>
      <c r="B2" s="6"/>
      <c r="C2" s="7"/>
      <c r="D2" s="6"/>
      <c r="E2" s="8"/>
      <c r="F2" s="8"/>
      <c r="G2" s="9"/>
      <c r="H2" s="9"/>
      <c r="I2" s="8"/>
      <c r="J2" s="9"/>
      <c r="K2" s="8"/>
      <c r="L2" s="8"/>
      <c r="M2" s="9"/>
      <c r="N2" s="10"/>
      <c r="O2" s="9"/>
      <c r="P2" s="10"/>
      <c r="Q2" s="9"/>
      <c r="AG2" s="116"/>
      <c r="AH2" s="15"/>
      <c r="AI2" s="15"/>
      <c r="AJ2" s="15"/>
      <c r="AK2" s="15"/>
      <c r="AL2" s="15"/>
      <c r="AM2" s="15"/>
      <c r="AN2" s="15"/>
    </row>
    <row r="3" spans="1:43" s="24" customFormat="1" ht="18" customHeight="1" x14ac:dyDescent="0.2">
      <c r="A3" s="20" t="s">
        <v>1</v>
      </c>
      <c r="B3" s="361" t="s">
        <v>98</v>
      </c>
      <c r="C3" s="374"/>
      <c r="D3" s="374"/>
      <c r="E3" s="21" t="s">
        <v>4</v>
      </c>
      <c r="F3" s="363"/>
      <c r="G3" s="363"/>
      <c r="H3" s="18" t="s">
        <v>14</v>
      </c>
      <c r="I3" s="363" t="s">
        <v>16</v>
      </c>
      <c r="J3" s="374"/>
      <c r="K3" s="16" t="s">
        <v>18</v>
      </c>
      <c r="L3" s="363" t="s">
        <v>16</v>
      </c>
      <c r="M3" s="368"/>
      <c r="N3" s="369"/>
      <c r="O3" s="22"/>
      <c r="P3" s="23"/>
      <c r="Q3" s="107"/>
      <c r="R3" s="45"/>
      <c r="S3" s="45"/>
      <c r="T3" s="45"/>
      <c r="U3" s="45"/>
      <c r="V3" s="45"/>
      <c r="W3" s="45"/>
      <c r="X3" s="45"/>
      <c r="Y3" s="45"/>
      <c r="Z3" s="45"/>
      <c r="AA3" s="41"/>
      <c r="AB3" s="45"/>
      <c r="AC3" s="45"/>
      <c r="AD3" s="41"/>
      <c r="AE3" s="45"/>
      <c r="AF3" s="45"/>
      <c r="AG3" s="117"/>
      <c r="AH3" s="45"/>
      <c r="AI3" s="45"/>
      <c r="AJ3" s="45"/>
      <c r="AK3" s="45"/>
      <c r="AL3" s="45"/>
      <c r="AM3" s="45"/>
      <c r="AN3" s="45"/>
      <c r="AO3"/>
      <c r="AP3"/>
      <c r="AQ3"/>
    </row>
    <row r="4" spans="1:43" s="29" customFormat="1" ht="18" customHeight="1" x14ac:dyDescent="0.2">
      <c r="A4" s="25" t="s">
        <v>3</v>
      </c>
      <c r="B4" s="367" t="s">
        <v>93</v>
      </c>
      <c r="C4" s="367"/>
      <c r="D4" s="367"/>
      <c r="E4" s="26" t="s">
        <v>5</v>
      </c>
      <c r="F4" s="367"/>
      <c r="G4" s="367"/>
      <c r="H4" s="19" t="s">
        <v>15</v>
      </c>
      <c r="I4" s="367" t="s">
        <v>16</v>
      </c>
      <c r="J4" s="375"/>
      <c r="K4" s="17" t="s">
        <v>19</v>
      </c>
      <c r="L4" s="367" t="s">
        <v>16</v>
      </c>
      <c r="M4" s="370"/>
      <c r="N4" s="371"/>
      <c r="O4" s="27"/>
      <c r="P4" s="28"/>
      <c r="Q4" s="107"/>
      <c r="R4" s="45"/>
      <c r="S4" s="45"/>
      <c r="T4" s="45"/>
      <c r="U4" s="45"/>
      <c r="V4" s="45"/>
      <c r="W4" s="45"/>
      <c r="X4" s="45"/>
      <c r="Y4" s="45"/>
      <c r="Z4" s="45"/>
      <c r="AA4" s="41"/>
      <c r="AB4" s="45"/>
      <c r="AC4" s="45"/>
      <c r="AD4" s="41"/>
      <c r="AE4" s="45"/>
      <c r="AF4" s="45"/>
      <c r="AG4" s="118"/>
      <c r="AH4" s="45"/>
      <c r="AI4" s="45"/>
      <c r="AJ4" s="45"/>
      <c r="AK4" s="45"/>
      <c r="AL4" s="45"/>
      <c r="AM4" s="45"/>
      <c r="AN4" s="45"/>
      <c r="AO4" s="109"/>
      <c r="AP4" s="110"/>
      <c r="AQ4" s="110">
        <f>AQ5</f>
        <v>0</v>
      </c>
    </row>
    <row r="5" spans="1:43" s="34" customFormat="1" ht="18" customHeight="1" x14ac:dyDescent="0.2">
      <c r="A5" s="30" t="s">
        <v>2</v>
      </c>
      <c r="B5" s="362" t="s">
        <v>16</v>
      </c>
      <c r="C5" s="362"/>
      <c r="D5" s="362"/>
      <c r="E5" s="31" t="s">
        <v>6</v>
      </c>
      <c r="F5" s="362"/>
      <c r="G5" s="362"/>
      <c r="H5" s="50"/>
      <c r="I5" s="362" t="s">
        <v>16</v>
      </c>
      <c r="J5" s="372"/>
      <c r="K5" s="31" t="s">
        <v>16</v>
      </c>
      <c r="L5" s="362" t="s">
        <v>16</v>
      </c>
      <c r="M5" s="372"/>
      <c r="N5" s="373"/>
      <c r="O5" s="32"/>
      <c r="P5" s="33"/>
      <c r="Q5" s="107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119"/>
      <c r="AH5" s="45"/>
      <c r="AI5" s="45"/>
      <c r="AJ5" s="45"/>
      <c r="AK5" s="45"/>
      <c r="AL5" s="45"/>
      <c r="AM5" s="45"/>
      <c r="AN5" s="45"/>
      <c r="AO5" s="111"/>
      <c r="AP5" s="112"/>
      <c r="AQ5" s="112">
        <f>ROUND(AB33,0)</f>
        <v>0</v>
      </c>
    </row>
    <row r="6" spans="1:43" s="41" customFormat="1" ht="2.25" customHeight="1" x14ac:dyDescent="0.2">
      <c r="A6" s="35"/>
      <c r="B6" s="36"/>
      <c r="C6" s="36"/>
      <c r="D6" s="36"/>
      <c r="E6" s="37"/>
      <c r="F6" s="38"/>
      <c r="G6" s="38"/>
      <c r="H6" s="39"/>
      <c r="I6" s="38"/>
      <c r="J6" s="36"/>
      <c r="K6" s="36"/>
      <c r="L6" s="38"/>
      <c r="M6" s="37"/>
      <c r="N6" s="62"/>
      <c r="O6" s="37"/>
      <c r="P6" s="40"/>
      <c r="Q6" s="107"/>
      <c r="AG6" s="120"/>
    </row>
    <row r="7" spans="1:43" s="45" customFormat="1" ht="18" customHeight="1" x14ac:dyDescent="0.2">
      <c r="A7" s="54" t="s">
        <v>22</v>
      </c>
      <c r="B7" s="61" t="s">
        <v>24</v>
      </c>
      <c r="C7" s="60"/>
      <c r="D7" s="59" t="s">
        <v>7</v>
      </c>
      <c r="E7" s="73" t="s">
        <v>16</v>
      </c>
      <c r="F7" s="59" t="s">
        <v>17</v>
      </c>
      <c r="G7" s="61" t="s">
        <v>26</v>
      </c>
      <c r="H7" s="55"/>
      <c r="I7" s="64" t="s">
        <v>16</v>
      </c>
      <c r="J7" s="74"/>
      <c r="K7" s="56"/>
      <c r="L7" s="56" t="s">
        <v>23</v>
      </c>
      <c r="M7" s="57" t="s">
        <v>27</v>
      </c>
      <c r="N7" s="58"/>
      <c r="O7" s="37"/>
      <c r="P7" s="40"/>
      <c r="Q7" s="107"/>
      <c r="AA7" s="41"/>
      <c r="AD7" s="41"/>
      <c r="AG7" s="121"/>
      <c r="AO7" s="41"/>
      <c r="AP7" s="41"/>
      <c r="AQ7" s="41"/>
    </row>
    <row r="8" spans="1:43" s="45" customFormat="1" ht="18" customHeight="1" x14ac:dyDescent="0.2">
      <c r="A8" s="151"/>
      <c r="B8" s="382"/>
      <c r="C8" s="349"/>
      <c r="D8" s="382"/>
      <c r="E8" s="349"/>
      <c r="F8" s="153"/>
      <c r="G8" s="389"/>
      <c r="H8" s="390"/>
      <c r="I8" s="390"/>
      <c r="J8" s="390"/>
      <c r="K8" s="391"/>
      <c r="L8" s="153"/>
      <c r="M8" s="389"/>
      <c r="N8" s="364"/>
      <c r="O8" s="37"/>
      <c r="P8" s="40"/>
      <c r="Q8" s="107"/>
      <c r="AA8" s="41"/>
      <c r="AD8" s="41"/>
      <c r="AG8" s="121"/>
      <c r="AO8" s="109"/>
      <c r="AP8" s="109"/>
      <c r="AQ8" s="109"/>
    </row>
    <row r="9" spans="1:43" s="45" customFormat="1" ht="18" customHeight="1" x14ac:dyDescent="0.2">
      <c r="A9" s="145"/>
      <c r="B9" s="381"/>
      <c r="C9" s="336"/>
      <c r="D9" s="381"/>
      <c r="E9" s="336"/>
      <c r="F9" s="154"/>
      <c r="G9" s="387"/>
      <c r="H9" s="351"/>
      <c r="I9" s="351"/>
      <c r="J9" s="351"/>
      <c r="K9" s="352"/>
      <c r="L9" s="154"/>
      <c r="M9" s="381"/>
      <c r="N9" s="365"/>
      <c r="O9" s="37"/>
      <c r="P9" s="40"/>
      <c r="Q9" s="107"/>
      <c r="AG9" s="121"/>
      <c r="AO9" s="1"/>
      <c r="AP9"/>
      <c r="AQ9"/>
    </row>
    <row r="10" spans="1:43" s="45" customFormat="1" ht="18" customHeight="1" x14ac:dyDescent="0.2">
      <c r="A10" s="152" t="s">
        <v>16</v>
      </c>
      <c r="B10" s="383"/>
      <c r="C10" s="344"/>
      <c r="D10" s="383"/>
      <c r="E10" s="344"/>
      <c r="F10" s="155"/>
      <c r="G10" s="388"/>
      <c r="H10" s="354"/>
      <c r="I10" s="354"/>
      <c r="J10" s="354"/>
      <c r="K10" s="355"/>
      <c r="L10" s="155"/>
      <c r="M10" s="383"/>
      <c r="N10" s="366"/>
      <c r="O10" s="37"/>
      <c r="P10" s="40"/>
      <c r="Q10" s="107"/>
      <c r="AG10" s="121"/>
      <c r="AH10" s="45" t="s">
        <v>65</v>
      </c>
      <c r="AO10" s="1"/>
      <c r="AP10"/>
      <c r="AQ10"/>
    </row>
    <row r="11" spans="1:43" s="41" customFormat="1" ht="2.25" customHeight="1" x14ac:dyDescent="0.2">
      <c r="A11" s="63"/>
      <c r="B11" s="36"/>
      <c r="C11" s="36"/>
      <c r="D11" s="36"/>
      <c r="E11" s="37"/>
      <c r="F11" s="37"/>
      <c r="G11" s="37"/>
      <c r="H11" s="36"/>
      <c r="I11" s="37"/>
      <c r="J11" s="36"/>
      <c r="K11" s="36"/>
      <c r="L11" s="37"/>
      <c r="M11" s="37"/>
      <c r="N11" s="62"/>
      <c r="O11" s="37"/>
      <c r="P11" s="40"/>
      <c r="Q11" s="107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120"/>
      <c r="AO11" s="1"/>
      <c r="AP11"/>
      <c r="AQ11"/>
    </row>
    <row r="12" spans="1:43" s="72" customFormat="1" ht="18" customHeight="1" thickBot="1" x14ac:dyDescent="0.25">
      <c r="A12" s="65" t="s">
        <v>8</v>
      </c>
      <c r="B12" s="159" t="s">
        <v>20</v>
      </c>
      <c r="C12" s="66"/>
      <c r="D12" s="67"/>
      <c r="E12" s="160"/>
      <c r="F12" s="124"/>
      <c r="G12" s="125"/>
      <c r="H12" s="125"/>
      <c r="I12" s="200" t="s">
        <v>71</v>
      </c>
      <c r="J12" s="201">
        <f>AK13</f>
        <v>65</v>
      </c>
      <c r="K12" s="68"/>
      <c r="L12" s="163" t="s">
        <v>25</v>
      </c>
      <c r="M12" s="69"/>
      <c r="N12" s="70"/>
      <c r="O12" s="71"/>
      <c r="P12" s="70"/>
      <c r="Q12" s="107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122"/>
      <c r="AH12" s="139" t="s">
        <v>63</v>
      </c>
      <c r="AI12" s="139"/>
      <c r="AJ12" s="139"/>
      <c r="AK12" s="139" t="s">
        <v>60</v>
      </c>
      <c r="AL12" s="139"/>
      <c r="AM12" s="139"/>
      <c r="AN12" s="139"/>
      <c r="AO12" s="1"/>
      <c r="AP12"/>
      <c r="AQ12"/>
    </row>
    <row r="13" spans="1:43" s="44" customFormat="1" ht="18" customHeight="1" thickBot="1" x14ac:dyDescent="0.25">
      <c r="A13" s="51"/>
      <c r="B13" s="393"/>
      <c r="C13" s="346"/>
      <c r="D13" s="347"/>
      <c r="E13" s="166" t="s">
        <v>9</v>
      </c>
      <c r="F13" s="167" t="s">
        <v>10</v>
      </c>
      <c r="G13" s="166" t="s">
        <v>21</v>
      </c>
      <c r="H13" s="168"/>
      <c r="I13" s="169" t="s">
        <v>11</v>
      </c>
      <c r="J13" s="169" t="s">
        <v>12</v>
      </c>
      <c r="K13" s="167" t="s">
        <v>13</v>
      </c>
      <c r="L13" s="324" t="s">
        <v>16</v>
      </c>
      <c r="M13" s="325"/>
      <c r="N13" s="326"/>
      <c r="O13" s="42"/>
      <c r="P13" s="43"/>
      <c r="Q13" s="108"/>
      <c r="AG13" s="120"/>
      <c r="AH13" s="318">
        <v>120</v>
      </c>
      <c r="AI13">
        <v>400</v>
      </c>
      <c r="AJ13"/>
      <c r="AK13" s="309">
        <v>65</v>
      </c>
    </row>
    <row r="14" spans="1:43" s="44" customFormat="1" ht="18" customHeight="1" thickBot="1" x14ac:dyDescent="0.25">
      <c r="A14" s="145"/>
      <c r="B14" s="381"/>
      <c r="C14" s="325"/>
      <c r="D14" s="336"/>
      <c r="E14" s="156"/>
      <c r="F14" s="182">
        <v>100</v>
      </c>
      <c r="G14" s="377"/>
      <c r="H14" s="328"/>
      <c r="I14" s="183">
        <f>F14/$J$12*60</f>
        <v>92.307692307692307</v>
      </c>
      <c r="J14" s="184"/>
      <c r="K14" s="184"/>
      <c r="L14" s="324" t="s">
        <v>16</v>
      </c>
      <c r="M14" s="325"/>
      <c r="N14" s="326"/>
      <c r="O14" s="42"/>
      <c r="P14" s="43"/>
      <c r="Q14" s="108"/>
      <c r="AG14" s="120"/>
      <c r="AH14" s="318">
        <v>120</v>
      </c>
      <c r="AI14">
        <v>450</v>
      </c>
      <c r="AJ14"/>
      <c r="AK14"/>
    </row>
    <row r="15" spans="1:43" s="44" customFormat="1" ht="18" customHeight="1" thickBot="1" x14ac:dyDescent="0.25">
      <c r="A15" s="145"/>
      <c r="B15" s="381"/>
      <c r="C15" s="325"/>
      <c r="D15" s="336"/>
      <c r="E15" s="157"/>
      <c r="F15" s="185"/>
      <c r="G15" s="377"/>
      <c r="H15" s="328"/>
      <c r="I15" s="186">
        <f t="shared" ref="I15:I34" si="0">F15/$J$12*60</f>
        <v>0</v>
      </c>
      <c r="J15" s="187"/>
      <c r="K15" s="187"/>
      <c r="L15" s="324"/>
      <c r="M15" s="325"/>
      <c r="N15" s="326"/>
      <c r="O15" s="42"/>
      <c r="P15" s="43"/>
      <c r="Q15" s="108"/>
      <c r="AG15" s="120"/>
      <c r="AH15" s="318">
        <v>160</v>
      </c>
      <c r="AI15">
        <v>580</v>
      </c>
    </row>
    <row r="16" spans="1:43" s="44" customFormat="1" ht="18" customHeight="1" thickBot="1" x14ac:dyDescent="0.25">
      <c r="A16" s="145"/>
      <c r="B16" s="381"/>
      <c r="C16" s="325"/>
      <c r="D16" s="336"/>
      <c r="E16" s="157"/>
      <c r="F16" s="185">
        <v>0</v>
      </c>
      <c r="G16" s="377" t="s">
        <v>16</v>
      </c>
      <c r="H16" s="328"/>
      <c r="I16" s="186">
        <f t="shared" si="0"/>
        <v>0</v>
      </c>
      <c r="J16" s="187"/>
      <c r="K16" s="187"/>
      <c r="L16" s="324"/>
      <c r="M16" s="325"/>
      <c r="N16" s="326"/>
      <c r="O16" s="42"/>
      <c r="P16" s="43"/>
      <c r="Q16" s="108"/>
      <c r="AE16" s="77"/>
      <c r="AG16" s="120"/>
      <c r="AH16" s="318">
        <v>330</v>
      </c>
      <c r="AI16">
        <v>580</v>
      </c>
    </row>
    <row r="17" spans="1:43" s="44" customFormat="1" ht="18" customHeight="1" thickBot="1" x14ac:dyDescent="0.25">
      <c r="A17" s="145"/>
      <c r="B17" s="381"/>
      <c r="C17" s="325"/>
      <c r="D17" s="336"/>
      <c r="E17" s="157"/>
      <c r="F17" s="185">
        <v>0</v>
      </c>
      <c r="G17" s="377"/>
      <c r="H17" s="328"/>
      <c r="I17" s="186">
        <f t="shared" si="0"/>
        <v>0</v>
      </c>
      <c r="J17" s="187"/>
      <c r="K17" s="187"/>
      <c r="L17" s="324"/>
      <c r="M17" s="325"/>
      <c r="N17" s="326"/>
      <c r="O17" s="42"/>
      <c r="P17" s="43"/>
      <c r="Q17" s="108"/>
      <c r="AE17" s="83"/>
      <c r="AG17" s="120"/>
      <c r="AH17" s="318">
        <v>230</v>
      </c>
      <c r="AI17">
        <v>400</v>
      </c>
    </row>
    <row r="18" spans="1:43" s="44" customFormat="1" ht="18" customHeight="1" thickBot="1" x14ac:dyDescent="0.25">
      <c r="A18" s="145"/>
      <c r="B18" s="381"/>
      <c r="C18" s="325"/>
      <c r="D18" s="336"/>
      <c r="E18" s="157"/>
      <c r="F18" s="185">
        <v>0</v>
      </c>
      <c r="G18" s="377" t="s">
        <v>16</v>
      </c>
      <c r="H18" s="328"/>
      <c r="I18" s="186">
        <f t="shared" si="0"/>
        <v>0</v>
      </c>
      <c r="J18" s="187"/>
      <c r="K18" s="187"/>
      <c r="L18" s="324"/>
      <c r="M18" s="325"/>
      <c r="N18" s="326"/>
      <c r="O18" s="42"/>
      <c r="P18" s="43"/>
      <c r="Q18" s="108"/>
      <c r="AE18" s="88" t="s">
        <v>16</v>
      </c>
      <c r="AG18" s="120"/>
      <c r="AH18" s="1">
        <v>120</v>
      </c>
      <c r="AI18">
        <v>400</v>
      </c>
    </row>
    <row r="19" spans="1:43" s="44" customFormat="1" ht="18" customHeight="1" thickBot="1" x14ac:dyDescent="0.25">
      <c r="A19" s="145"/>
      <c r="B19" s="381"/>
      <c r="C19" s="325"/>
      <c r="D19" s="336"/>
      <c r="E19" s="157"/>
      <c r="F19" s="185">
        <v>0</v>
      </c>
      <c r="G19" s="377"/>
      <c r="H19" s="328"/>
      <c r="I19" s="186">
        <f t="shared" si="0"/>
        <v>0</v>
      </c>
      <c r="J19" s="187"/>
      <c r="K19" s="187"/>
      <c r="L19" s="324"/>
      <c r="M19" s="325"/>
      <c r="N19" s="326"/>
      <c r="O19" s="42"/>
      <c r="P19" s="43"/>
      <c r="Q19" s="108"/>
      <c r="AE19" s="88" t="s">
        <v>16</v>
      </c>
      <c r="AG19" s="120"/>
    </row>
    <row r="20" spans="1:43" s="44" customFormat="1" ht="18" customHeight="1" thickBot="1" x14ac:dyDescent="0.25">
      <c r="A20" s="145"/>
      <c r="B20" s="381"/>
      <c r="C20" s="325"/>
      <c r="D20" s="336"/>
      <c r="E20" s="157"/>
      <c r="F20" s="185">
        <v>0</v>
      </c>
      <c r="G20" s="377"/>
      <c r="H20" s="328"/>
      <c r="I20" s="186">
        <f t="shared" si="0"/>
        <v>0</v>
      </c>
      <c r="J20" s="187"/>
      <c r="K20" s="187"/>
      <c r="L20" s="324" t="s">
        <v>16</v>
      </c>
      <c r="M20" s="325"/>
      <c r="N20" s="326"/>
      <c r="O20" s="42"/>
      <c r="P20" s="43"/>
      <c r="Q20" s="108"/>
      <c r="AE20" s="88" t="s">
        <v>16</v>
      </c>
      <c r="AG20" s="120"/>
    </row>
    <row r="21" spans="1:43" s="44" customFormat="1" ht="18" customHeight="1" thickBot="1" x14ac:dyDescent="0.25">
      <c r="A21" s="145"/>
      <c r="B21" s="381"/>
      <c r="C21" s="325"/>
      <c r="D21" s="336"/>
      <c r="E21" s="157"/>
      <c r="F21" s="185"/>
      <c r="G21" s="377"/>
      <c r="H21" s="328"/>
      <c r="I21" s="186"/>
      <c r="J21" s="187"/>
      <c r="K21" s="187"/>
      <c r="L21" s="324" t="s">
        <v>16</v>
      </c>
      <c r="M21" s="325"/>
      <c r="N21" s="326"/>
      <c r="O21" s="42"/>
      <c r="P21" s="43"/>
      <c r="Q21" s="108"/>
      <c r="AE21" s="88" t="s">
        <v>16</v>
      </c>
      <c r="AG21" s="140"/>
      <c r="AH21" s="142" t="s">
        <v>66</v>
      </c>
      <c r="AI21" s="142"/>
      <c r="AJ21" s="142" t="s">
        <v>16</v>
      </c>
      <c r="AK21" s="142" t="s">
        <v>19</v>
      </c>
      <c r="AL21" s="141"/>
      <c r="AM21" s="141"/>
      <c r="AN21" s="141"/>
      <c r="AO21" s="141"/>
      <c r="AP21" s="141"/>
      <c r="AQ21" s="141"/>
    </row>
    <row r="22" spans="1:43" s="44" customFormat="1" ht="18" customHeight="1" thickBot="1" x14ac:dyDescent="0.25">
      <c r="A22" s="145"/>
      <c r="B22" s="381"/>
      <c r="C22" s="325"/>
      <c r="D22" s="336"/>
      <c r="E22" s="157"/>
      <c r="F22" s="185">
        <v>0</v>
      </c>
      <c r="G22" s="377"/>
      <c r="H22" s="328"/>
      <c r="I22" s="186">
        <f t="shared" si="0"/>
        <v>0</v>
      </c>
      <c r="J22" s="187"/>
      <c r="K22" s="187"/>
      <c r="L22" s="324"/>
      <c r="M22" s="325"/>
      <c r="N22" s="326"/>
      <c r="O22" s="42"/>
      <c r="P22" s="43"/>
      <c r="Q22" s="108"/>
      <c r="R22" s="100" t="s">
        <v>28</v>
      </c>
      <c r="S22" s="101"/>
      <c r="T22" s="101"/>
      <c r="U22" s="101"/>
      <c r="V22" s="101"/>
      <c r="W22" s="101"/>
      <c r="X22" s="101"/>
      <c r="Y22" s="102" t="s">
        <v>29</v>
      </c>
      <c r="Z22" s="103"/>
      <c r="AA22" s="103"/>
      <c r="AB22" s="103"/>
      <c r="AC22" s="103"/>
      <c r="AD22" s="104"/>
      <c r="AE22" s="88" t="s">
        <v>16</v>
      </c>
      <c r="AG22" s="120"/>
      <c r="AH22" s="143">
        <f>U33</f>
        <v>558.96</v>
      </c>
      <c r="AI22" s="114">
        <f>X33</f>
        <v>218.84</v>
      </c>
      <c r="AK22" s="278">
        <f>U33-(AC24+AC25+AC26)*0.72</f>
        <v>524.83153846153846</v>
      </c>
      <c r="AL22" s="308">
        <f>(X33-X30)+((T30-AC24-AC25-AC26)*0.72*W30)</f>
        <v>201.77576923076924</v>
      </c>
    </row>
    <row r="23" spans="1:43" s="44" customFormat="1" ht="18" customHeight="1" thickBot="1" x14ac:dyDescent="0.25">
      <c r="A23" s="145"/>
      <c r="B23" s="381"/>
      <c r="C23" s="325"/>
      <c r="D23" s="336"/>
      <c r="E23" s="157"/>
      <c r="F23" s="185">
        <v>0</v>
      </c>
      <c r="G23" s="377"/>
      <c r="H23" s="328"/>
      <c r="I23" s="188">
        <f t="shared" si="0"/>
        <v>0</v>
      </c>
      <c r="J23" s="187"/>
      <c r="K23" s="187"/>
      <c r="L23" s="324"/>
      <c r="M23" s="325"/>
      <c r="N23" s="326"/>
      <c r="O23" s="42"/>
      <c r="P23" s="43"/>
      <c r="Q23" s="108"/>
      <c r="R23" s="79" t="s">
        <v>30</v>
      </c>
      <c r="S23" s="80"/>
      <c r="T23" s="80"/>
      <c r="U23" s="82" t="s">
        <v>67</v>
      </c>
      <c r="V23" s="81"/>
      <c r="W23" s="170" t="s">
        <v>31</v>
      </c>
      <c r="X23" s="81" t="s">
        <v>32</v>
      </c>
      <c r="Y23" s="79" t="s">
        <v>33</v>
      </c>
      <c r="Z23" s="81"/>
      <c r="AA23" s="82" t="s">
        <v>34</v>
      </c>
      <c r="AB23" s="82" t="s">
        <v>35</v>
      </c>
      <c r="AC23" s="359" t="s">
        <v>36</v>
      </c>
      <c r="AD23" s="360"/>
      <c r="AE23" s="94"/>
      <c r="AG23" s="120"/>
      <c r="AK23" s="317"/>
    </row>
    <row r="24" spans="1:43" s="44" customFormat="1" ht="18" customHeight="1" thickBot="1" x14ac:dyDescent="0.25">
      <c r="A24" s="145"/>
      <c r="B24" s="381"/>
      <c r="C24" s="325"/>
      <c r="D24" s="336"/>
      <c r="E24" s="157"/>
      <c r="F24" s="185">
        <v>0</v>
      </c>
      <c r="G24" s="377"/>
      <c r="H24" s="328"/>
      <c r="I24" s="186">
        <f t="shared" si="0"/>
        <v>0</v>
      </c>
      <c r="J24" s="187"/>
      <c r="K24" s="187"/>
      <c r="L24" s="324"/>
      <c r="M24" s="325"/>
      <c r="N24" s="326"/>
      <c r="O24" s="42"/>
      <c r="P24" s="43"/>
      <c r="Q24" s="108"/>
      <c r="R24" s="79"/>
      <c r="S24" s="80"/>
      <c r="T24" s="170" t="s">
        <v>37</v>
      </c>
      <c r="U24" s="202" t="s">
        <v>38</v>
      </c>
      <c r="V24" s="203" t="s">
        <v>39</v>
      </c>
      <c r="W24" s="170" t="s">
        <v>96</v>
      </c>
      <c r="X24" s="204" t="s">
        <v>95</v>
      </c>
      <c r="Y24" s="75" t="s">
        <v>55</v>
      </c>
      <c r="Z24" s="84"/>
      <c r="AA24" s="85"/>
      <c r="AB24" s="137"/>
      <c r="AC24" s="300">
        <v>2</v>
      </c>
      <c r="AD24" s="178" t="s">
        <v>43</v>
      </c>
      <c r="AE24" s="94"/>
      <c r="AG24" s="120"/>
    </row>
    <row r="25" spans="1:43" s="44" customFormat="1" ht="18" customHeight="1" thickBot="1" x14ac:dyDescent="0.25">
      <c r="A25" s="145"/>
      <c r="B25" s="381"/>
      <c r="C25" s="325"/>
      <c r="D25" s="336"/>
      <c r="E25" s="157"/>
      <c r="F25" s="185">
        <v>0</v>
      </c>
      <c r="G25" s="377"/>
      <c r="H25" s="328"/>
      <c r="I25" s="186">
        <f t="shared" si="0"/>
        <v>0</v>
      </c>
      <c r="J25" s="187"/>
      <c r="K25" s="187"/>
      <c r="L25" s="324"/>
      <c r="M25" s="325"/>
      <c r="N25" s="326"/>
      <c r="O25" s="42"/>
      <c r="P25" s="43"/>
      <c r="Q25" s="108"/>
      <c r="R25" s="79" t="s">
        <v>44</v>
      </c>
      <c r="S25" s="80"/>
      <c r="T25" s="205"/>
      <c r="U25" s="301">
        <v>400</v>
      </c>
      <c r="V25" s="206">
        <f t="shared" ref="V25:V31" si="1">U25*2.20462</f>
        <v>881.84799999999996</v>
      </c>
      <c r="W25" s="319">
        <v>0.39340000000000003</v>
      </c>
      <c r="X25" s="208">
        <f t="shared" ref="X25:X30" si="2">U25*W25</f>
        <v>157.36000000000001</v>
      </c>
      <c r="Y25" s="75" t="s">
        <v>42</v>
      </c>
      <c r="Z25" s="84"/>
      <c r="AA25" s="310">
        <f>I33</f>
        <v>7.1047008547008544E-2</v>
      </c>
      <c r="AB25" s="86">
        <v>23</v>
      </c>
      <c r="AC25" s="87">
        <f>AA25*24*AB25</f>
        <v>39.217948717948715</v>
      </c>
      <c r="AD25" s="172" t="s">
        <v>43</v>
      </c>
      <c r="AE25" s="94" t="s">
        <v>16</v>
      </c>
      <c r="AG25" s="120"/>
    </row>
    <row r="26" spans="1:43" s="44" customFormat="1" ht="18" customHeight="1" thickBot="1" x14ac:dyDescent="0.25">
      <c r="A26" s="145"/>
      <c r="B26" s="381"/>
      <c r="C26" s="325"/>
      <c r="D26" s="336"/>
      <c r="E26" s="157"/>
      <c r="F26" s="185">
        <v>0</v>
      </c>
      <c r="G26" s="377"/>
      <c r="H26" s="328"/>
      <c r="I26" s="186">
        <f t="shared" si="0"/>
        <v>0</v>
      </c>
      <c r="J26" s="187"/>
      <c r="K26" s="187"/>
      <c r="L26" s="324"/>
      <c r="M26" s="325"/>
      <c r="N26" s="326"/>
      <c r="O26" s="42"/>
      <c r="P26" s="43"/>
      <c r="Q26" s="108"/>
      <c r="R26" s="79" t="s">
        <v>46</v>
      </c>
      <c r="S26" s="80"/>
      <c r="T26" s="209"/>
      <c r="U26" s="210">
        <v>100</v>
      </c>
      <c r="V26" s="206">
        <f t="shared" si="1"/>
        <v>220.46199999999999</v>
      </c>
      <c r="W26" s="319">
        <v>0.23</v>
      </c>
      <c r="X26" s="208">
        <f t="shared" si="2"/>
        <v>23</v>
      </c>
      <c r="Y26" s="75" t="s">
        <v>56</v>
      </c>
      <c r="Z26" s="84"/>
      <c r="AA26" s="115"/>
      <c r="AB26" s="115"/>
      <c r="AC26" s="171">
        <f>(AC24+AC25)*0.15</f>
        <v>6.1826923076923075</v>
      </c>
      <c r="AD26" s="172" t="s">
        <v>43</v>
      </c>
      <c r="AE26" s="99"/>
      <c r="AG26" s="120"/>
      <c r="AH26" s="41"/>
    </row>
    <row r="27" spans="1:43" s="44" customFormat="1" ht="18" customHeight="1" thickBot="1" x14ac:dyDescent="0.25">
      <c r="A27" s="145"/>
      <c r="B27" s="381"/>
      <c r="C27" s="325"/>
      <c r="D27" s="336"/>
      <c r="E27" s="157"/>
      <c r="F27" s="185">
        <v>0</v>
      </c>
      <c r="G27" s="377"/>
      <c r="H27" s="328"/>
      <c r="I27" s="186">
        <f t="shared" si="0"/>
        <v>0</v>
      </c>
      <c r="J27" s="187"/>
      <c r="K27" s="187"/>
      <c r="L27" s="324"/>
      <c r="M27" s="325"/>
      <c r="N27" s="326"/>
      <c r="O27" s="42"/>
      <c r="P27" s="43"/>
      <c r="Q27" s="108"/>
      <c r="R27" s="79" t="s">
        <v>47</v>
      </c>
      <c r="S27" s="80"/>
      <c r="T27" s="209"/>
      <c r="U27" s="210"/>
      <c r="V27" s="206">
        <f t="shared" si="1"/>
        <v>0</v>
      </c>
      <c r="W27" s="319">
        <v>0.91</v>
      </c>
      <c r="X27" s="208">
        <f t="shared" si="2"/>
        <v>0</v>
      </c>
      <c r="Y27" s="75" t="s">
        <v>45</v>
      </c>
      <c r="Z27" s="84"/>
      <c r="AA27" s="310">
        <f>I34/1440</f>
        <v>6.0897435897435907E-3</v>
      </c>
      <c r="AB27" s="86">
        <v>23</v>
      </c>
      <c r="AC27" s="87">
        <f>AA27*24*AB27</f>
        <v>3.3615384615384625</v>
      </c>
      <c r="AD27" s="172" t="s">
        <v>43</v>
      </c>
      <c r="AE27" s="78"/>
      <c r="AG27" s="120"/>
      <c r="AH27" s="41"/>
      <c r="AI27" s="41"/>
      <c r="AJ27" s="41"/>
      <c r="AK27" s="41"/>
      <c r="AL27" s="41"/>
      <c r="AM27" s="41"/>
      <c r="AN27" s="41"/>
    </row>
    <row r="28" spans="1:43" s="44" customFormat="1" ht="18" customHeight="1" thickBot="1" x14ac:dyDescent="0.25">
      <c r="A28" s="145"/>
      <c r="B28" s="381"/>
      <c r="C28" s="325"/>
      <c r="D28" s="336"/>
      <c r="E28" s="157"/>
      <c r="F28" s="185">
        <v>0</v>
      </c>
      <c r="G28" s="377"/>
      <c r="H28" s="328"/>
      <c r="I28" s="186">
        <f t="shared" si="0"/>
        <v>0</v>
      </c>
      <c r="J28" s="187"/>
      <c r="K28" s="187"/>
      <c r="L28" s="324"/>
      <c r="M28" s="325"/>
      <c r="N28" s="326"/>
      <c r="O28" s="42"/>
      <c r="P28" s="43"/>
      <c r="Q28" s="108"/>
      <c r="R28" s="79" t="s">
        <v>97</v>
      </c>
      <c r="S28" s="80"/>
      <c r="T28" s="209"/>
      <c r="U28" s="210">
        <v>10</v>
      </c>
      <c r="V28" s="206">
        <f t="shared" si="1"/>
        <v>22.046199999999999</v>
      </c>
      <c r="W28" s="319">
        <v>1.4</v>
      </c>
      <c r="X28" s="208">
        <f t="shared" si="2"/>
        <v>14</v>
      </c>
      <c r="Y28" s="75" t="s">
        <v>57</v>
      </c>
      <c r="Z28" s="84"/>
      <c r="AA28" s="311">
        <v>3.125E-2</v>
      </c>
      <c r="AB28" s="90">
        <v>23</v>
      </c>
      <c r="AC28" s="87">
        <f>AA28*24*AB28</f>
        <v>17.25</v>
      </c>
      <c r="AD28" s="172" t="s">
        <v>43</v>
      </c>
      <c r="AE28" s="78"/>
      <c r="AG28" s="120"/>
      <c r="AH28" s="41"/>
      <c r="AI28" s="41"/>
      <c r="AJ28" s="41"/>
      <c r="AK28" s="41"/>
      <c r="AL28" s="41"/>
      <c r="AM28" s="41"/>
      <c r="AN28" s="41"/>
    </row>
    <row r="29" spans="1:43" s="44" customFormat="1" ht="18" customHeight="1" thickBot="1" x14ac:dyDescent="0.25">
      <c r="A29" s="145"/>
      <c r="B29" s="381"/>
      <c r="C29" s="325"/>
      <c r="D29" s="336"/>
      <c r="E29" s="157"/>
      <c r="F29" s="185">
        <v>0</v>
      </c>
      <c r="G29" s="377"/>
      <c r="H29" s="328"/>
      <c r="I29" s="186">
        <f t="shared" si="0"/>
        <v>0</v>
      </c>
      <c r="J29" s="187"/>
      <c r="K29" s="187"/>
      <c r="L29" s="324"/>
      <c r="M29" s="325"/>
      <c r="N29" s="326"/>
      <c r="O29" s="42"/>
      <c r="P29" s="43"/>
      <c r="Q29" s="108"/>
      <c r="R29" s="79"/>
      <c r="S29" s="80"/>
      <c r="T29" s="209"/>
      <c r="U29" s="210"/>
      <c r="V29" s="206"/>
      <c r="W29" s="207"/>
      <c r="X29" s="208">
        <f t="shared" si="2"/>
        <v>0</v>
      </c>
      <c r="Y29" s="177" t="s">
        <v>58</v>
      </c>
      <c r="Z29" s="126"/>
      <c r="AA29" s="179"/>
      <c r="AB29" s="127"/>
      <c r="AC29" s="315">
        <f>SUM(AC24:AC28)</f>
        <v>68.01217948717948</v>
      </c>
      <c r="AD29" s="173" t="s">
        <v>43</v>
      </c>
      <c r="AE29" s="78"/>
      <c r="AG29" s="120"/>
      <c r="AH29" s="41"/>
      <c r="AI29" s="41"/>
      <c r="AJ29" s="41"/>
      <c r="AK29" s="41"/>
      <c r="AL29" s="41"/>
      <c r="AM29" s="41"/>
      <c r="AN29" s="41"/>
    </row>
    <row r="30" spans="1:43" s="44" customFormat="1" ht="18" customHeight="1" thickBot="1" x14ac:dyDescent="0.25">
      <c r="A30" s="145"/>
      <c r="B30" s="381"/>
      <c r="C30" s="325"/>
      <c r="D30" s="336"/>
      <c r="E30" s="157"/>
      <c r="F30" s="185">
        <v>0</v>
      </c>
      <c r="G30" s="377"/>
      <c r="H30" s="328"/>
      <c r="I30" s="186">
        <f t="shared" si="0"/>
        <v>0</v>
      </c>
      <c r="J30" s="187"/>
      <c r="K30" s="187"/>
      <c r="L30" s="324"/>
      <c r="M30" s="325"/>
      <c r="N30" s="326"/>
      <c r="O30" s="42"/>
      <c r="P30" s="43"/>
      <c r="Q30" s="108"/>
      <c r="R30" s="79" t="s">
        <v>94</v>
      </c>
      <c r="S30" s="80"/>
      <c r="T30" s="210">
        <v>68</v>
      </c>
      <c r="U30" s="322">
        <f>T30*0.72</f>
        <v>48.96</v>
      </c>
      <c r="V30" s="206">
        <f t="shared" si="1"/>
        <v>107.9381952</v>
      </c>
      <c r="W30" s="319">
        <v>0.5</v>
      </c>
      <c r="X30" s="208">
        <f t="shared" si="2"/>
        <v>24.48</v>
      </c>
      <c r="Y30" s="75" t="s">
        <v>59</v>
      </c>
      <c r="Z30" s="76"/>
      <c r="AA30" s="180"/>
      <c r="AB30" s="92"/>
      <c r="AC30" s="87">
        <f>(T30+T31)-AC29</f>
        <v>-1.2179487179480475E-2</v>
      </c>
      <c r="AD30" s="172" t="s">
        <v>43</v>
      </c>
      <c r="AE30" s="78"/>
      <c r="AG30" s="120"/>
      <c r="AH30" s="41"/>
      <c r="AI30" s="41"/>
      <c r="AJ30" s="41"/>
      <c r="AK30" s="41"/>
      <c r="AL30" s="41"/>
      <c r="AM30" s="41"/>
      <c r="AN30" s="41"/>
    </row>
    <row r="31" spans="1:43" s="44" customFormat="1" ht="18" customHeight="1" thickBot="1" x14ac:dyDescent="0.25">
      <c r="A31" s="145"/>
      <c r="B31" s="381"/>
      <c r="C31" s="325"/>
      <c r="D31" s="336"/>
      <c r="E31" s="157"/>
      <c r="F31" s="185"/>
      <c r="G31" s="377"/>
      <c r="H31" s="328"/>
      <c r="I31" s="186"/>
      <c r="J31" s="187"/>
      <c r="K31" s="187"/>
      <c r="L31" s="324"/>
      <c r="M31" s="325"/>
      <c r="N31" s="326"/>
      <c r="O31" s="42"/>
      <c r="P31" s="43"/>
      <c r="Q31" s="108"/>
      <c r="R31" s="79"/>
      <c r="S31" s="80"/>
      <c r="T31" s="209">
        <f>S31*0.72</f>
        <v>0</v>
      </c>
      <c r="U31" s="209">
        <f>T31*0.72</f>
        <v>0</v>
      </c>
      <c r="V31" s="206">
        <f t="shared" si="1"/>
        <v>0</v>
      </c>
      <c r="W31" s="207"/>
      <c r="X31" s="208">
        <f>U31*W31/1000</f>
        <v>0</v>
      </c>
      <c r="Y31" s="176" t="s">
        <v>48</v>
      </c>
      <c r="Z31" s="128"/>
      <c r="AA31" s="181"/>
      <c r="AB31" s="129"/>
      <c r="AC31" s="315">
        <f>SUM(AC29:AC30)</f>
        <v>68</v>
      </c>
      <c r="AD31" s="173" t="s">
        <v>43</v>
      </c>
      <c r="AE31" s="78"/>
      <c r="AG31" s="120"/>
      <c r="AH31" s="41"/>
      <c r="AI31" s="41"/>
      <c r="AJ31" s="41"/>
      <c r="AK31" s="41"/>
      <c r="AL31" s="41"/>
      <c r="AM31" s="41"/>
      <c r="AN31" s="41"/>
    </row>
    <row r="32" spans="1:43" s="44" customFormat="1" ht="18" customHeight="1" thickBot="1" x14ac:dyDescent="0.25">
      <c r="A32" s="145"/>
      <c r="B32" s="381"/>
      <c r="C32" s="325"/>
      <c r="D32" s="336"/>
      <c r="E32" s="158"/>
      <c r="F32" s="189">
        <v>0</v>
      </c>
      <c r="G32" s="377"/>
      <c r="H32" s="328"/>
      <c r="I32" s="186">
        <f t="shared" si="0"/>
        <v>0</v>
      </c>
      <c r="J32" s="190"/>
      <c r="K32" s="190"/>
      <c r="L32" s="324"/>
      <c r="M32" s="325"/>
      <c r="N32" s="326"/>
      <c r="O32" s="42"/>
      <c r="P32" s="43"/>
      <c r="Q32" s="108"/>
      <c r="R32" s="79"/>
      <c r="S32" s="80"/>
      <c r="T32" s="209"/>
      <c r="U32" s="209"/>
      <c r="V32" s="206"/>
      <c r="W32" s="207"/>
      <c r="X32" s="211" t="s">
        <v>16</v>
      </c>
      <c r="Y32" s="130"/>
      <c r="Z32" s="131"/>
      <c r="AA32" s="131"/>
      <c r="AB32" s="131"/>
      <c r="AC32" s="132"/>
      <c r="AD32" s="88"/>
      <c r="AE32" s="78"/>
      <c r="AG32" s="120"/>
      <c r="AH32" s="41"/>
      <c r="AI32" s="41"/>
      <c r="AJ32" s="41"/>
      <c r="AK32" s="41"/>
      <c r="AL32" s="41"/>
      <c r="AM32" s="41"/>
      <c r="AN32" s="41"/>
    </row>
    <row r="33" spans="1:40" s="44" customFormat="1" ht="18" customHeight="1" thickBot="1" x14ac:dyDescent="0.25">
      <c r="A33" s="146"/>
      <c r="B33" s="161" t="s">
        <v>52</v>
      </c>
      <c r="C33" s="147"/>
      <c r="D33" s="148"/>
      <c r="E33" s="165"/>
      <c r="F33" s="191">
        <f>SUM(F14:F32)</f>
        <v>100</v>
      </c>
      <c r="G33" s="192"/>
      <c r="H33" s="193"/>
      <c r="I33" s="194">
        <f>(SUM(I14:I32)+10)/1440</f>
        <v>7.1047008547008544E-2</v>
      </c>
      <c r="J33" s="195"/>
      <c r="K33" s="195"/>
      <c r="L33" s="164"/>
      <c r="M33" s="149"/>
      <c r="N33" s="150"/>
      <c r="O33" s="42"/>
      <c r="P33" s="43"/>
      <c r="Q33" s="108"/>
      <c r="R33" s="175" t="s">
        <v>49</v>
      </c>
      <c r="S33" s="80"/>
      <c r="T33" s="314">
        <f>SUM(T23:T32)</f>
        <v>68</v>
      </c>
      <c r="U33" s="314">
        <f>SUM(U23:U32)</f>
        <v>558.96</v>
      </c>
      <c r="V33" s="313">
        <f>SUM(V25:V32)</f>
        <v>1232.2943952000001</v>
      </c>
      <c r="W33" s="212">
        <f>X33/U33</f>
        <v>0.39151280950336337</v>
      </c>
      <c r="X33" s="211">
        <f>SUM(X25:X32)</f>
        <v>218.84</v>
      </c>
      <c r="Y33" s="95"/>
      <c r="Z33" s="91"/>
      <c r="AA33" s="91"/>
      <c r="AB33" s="91"/>
      <c r="AC33" s="93"/>
      <c r="AD33" s="105"/>
      <c r="AE33" s="78"/>
      <c r="AG33" s="120"/>
      <c r="AH33" s="41"/>
      <c r="AI33" s="41"/>
      <c r="AJ33" s="41"/>
      <c r="AK33" s="41"/>
      <c r="AL33" s="41"/>
      <c r="AM33" s="41"/>
      <c r="AN33" s="41"/>
    </row>
    <row r="34" spans="1:40" s="44" customFormat="1" ht="18" customHeight="1" thickBot="1" x14ac:dyDescent="0.25">
      <c r="A34" s="145"/>
      <c r="B34" s="324" t="s">
        <v>16</v>
      </c>
      <c r="C34" s="325"/>
      <c r="D34" s="336"/>
      <c r="E34" s="158"/>
      <c r="F34" s="189">
        <v>9.5</v>
      </c>
      <c r="G34" s="379"/>
      <c r="H34" s="340"/>
      <c r="I34" s="186">
        <f t="shared" si="0"/>
        <v>8.7692307692307701</v>
      </c>
      <c r="J34" s="190"/>
      <c r="K34" s="190"/>
      <c r="L34" s="324"/>
      <c r="M34" s="325"/>
      <c r="N34" s="326"/>
      <c r="O34" s="42"/>
      <c r="P34" s="43"/>
      <c r="Q34" s="108"/>
      <c r="R34" s="134" t="s">
        <v>50</v>
      </c>
      <c r="S34" s="135"/>
      <c r="T34" s="213"/>
      <c r="U34" s="214">
        <v>580</v>
      </c>
      <c r="V34" s="215">
        <f>U34*2.20462</f>
        <v>1278.6795999999999</v>
      </c>
      <c r="W34" s="216"/>
      <c r="X34" s="216"/>
      <c r="Y34" s="95" t="s">
        <v>68</v>
      </c>
      <c r="Z34" s="91"/>
      <c r="AA34" s="91"/>
      <c r="AB34" s="91"/>
      <c r="AC34" s="93"/>
      <c r="AD34" s="105"/>
      <c r="AG34" s="120"/>
      <c r="AH34" s="41"/>
      <c r="AI34" s="41"/>
      <c r="AJ34" s="41"/>
      <c r="AK34" s="41"/>
      <c r="AL34" s="41"/>
      <c r="AM34" s="41"/>
      <c r="AN34" s="41"/>
    </row>
    <row r="35" spans="1:40" s="44" customFormat="1" ht="18" customHeight="1" thickBot="1" x14ac:dyDescent="0.25">
      <c r="A35" s="144"/>
      <c r="B35" s="378" t="s">
        <v>53</v>
      </c>
      <c r="C35" s="330"/>
      <c r="D35" s="338"/>
      <c r="E35" s="162"/>
      <c r="F35" s="321">
        <f>SUM(F33:F34)</f>
        <v>109.5</v>
      </c>
      <c r="G35" s="380"/>
      <c r="H35" s="342"/>
      <c r="I35" s="198">
        <f>(SUM(I14:I32)+10+I34)/1440</f>
        <v>7.713675213675214E-2</v>
      </c>
      <c r="J35" s="199"/>
      <c r="K35" s="199"/>
      <c r="L35" s="329"/>
      <c r="M35" s="330"/>
      <c r="N35" s="331"/>
      <c r="O35" s="52"/>
      <c r="P35" s="53"/>
      <c r="Q35" s="108"/>
      <c r="R35" s="136" t="s">
        <v>61</v>
      </c>
      <c r="S35" s="133"/>
      <c r="T35" s="217"/>
      <c r="U35" s="218">
        <v>580</v>
      </c>
      <c r="V35" s="219">
        <f>U35*2.20462</f>
        <v>1278.6795999999999</v>
      </c>
      <c r="W35" s="220"/>
      <c r="X35" s="220"/>
      <c r="Y35" s="96" t="s">
        <v>69</v>
      </c>
      <c r="Z35" s="97"/>
      <c r="AA35" s="97"/>
      <c r="AB35" s="97"/>
      <c r="AC35" s="98"/>
      <c r="AD35" s="106"/>
      <c r="AG35" s="120"/>
      <c r="AH35" s="41"/>
      <c r="AI35" s="41"/>
      <c r="AJ35" s="41"/>
      <c r="AK35" s="41"/>
      <c r="AL35" s="41"/>
      <c r="AM35" s="41"/>
      <c r="AN35" s="41"/>
    </row>
    <row r="36" spans="1:40" s="44" customFormat="1" ht="15.75" customHeight="1" thickBot="1" x14ac:dyDescent="0.25">
      <c r="A36" s="46" t="s">
        <v>73</v>
      </c>
      <c r="B36" s="47"/>
      <c r="C36" s="47"/>
      <c r="D36" s="47"/>
      <c r="E36" s="48"/>
      <c r="F36" s="47"/>
      <c r="G36" s="47"/>
      <c r="H36" s="47"/>
      <c r="I36" s="47"/>
      <c r="J36" s="48"/>
      <c r="K36" s="47"/>
      <c r="L36" s="47"/>
      <c r="M36" s="47"/>
      <c r="N36" s="49"/>
      <c r="O36" s="47"/>
      <c r="P36" s="49"/>
      <c r="Q36" s="107"/>
      <c r="R36" s="332" t="s">
        <v>62</v>
      </c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4"/>
      <c r="AG36" s="120"/>
      <c r="AH36" s="41"/>
      <c r="AI36" s="41"/>
      <c r="AJ36" s="41"/>
      <c r="AK36" s="41"/>
      <c r="AL36" s="41"/>
      <c r="AM36" s="41"/>
      <c r="AN36" s="41"/>
    </row>
    <row r="37" spans="1:40" s="44" customFormat="1" ht="15.75" customHeight="1" x14ac:dyDescent="0.2">
      <c r="A37" s="108"/>
      <c r="B37" s="107"/>
      <c r="C37" s="107"/>
      <c r="D37" s="107"/>
      <c r="E37" s="108"/>
      <c r="F37" s="107"/>
      <c r="G37" s="107"/>
      <c r="H37" s="107"/>
      <c r="I37" s="107"/>
      <c r="J37" s="108"/>
      <c r="K37" s="107"/>
      <c r="L37" s="107"/>
      <c r="M37" s="107"/>
      <c r="N37" s="107"/>
      <c r="O37" s="107"/>
      <c r="P37" s="107"/>
      <c r="Q37" s="107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G37" s="120"/>
      <c r="AH37" s="41"/>
      <c r="AI37" s="41"/>
      <c r="AJ37" s="41"/>
      <c r="AK37" s="41"/>
      <c r="AL37" s="41"/>
      <c r="AM37" s="41"/>
      <c r="AN37" s="41"/>
    </row>
  </sheetData>
  <mergeCells count="91">
    <mergeCell ref="B35:D35"/>
    <mergeCell ref="G35:H35"/>
    <mergeCell ref="L35:N35"/>
    <mergeCell ref="R36:AD36"/>
    <mergeCell ref="B32:D32"/>
    <mergeCell ref="G32:H32"/>
    <mergeCell ref="L32:N32"/>
    <mergeCell ref="B34:D34"/>
    <mergeCell ref="G34:H34"/>
    <mergeCell ref="L34:N34"/>
    <mergeCell ref="B30:D30"/>
    <mergeCell ref="G30:H30"/>
    <mergeCell ref="L30:N30"/>
    <mergeCell ref="B31:D31"/>
    <mergeCell ref="G31:H31"/>
    <mergeCell ref="L31:N31"/>
    <mergeCell ref="B28:D28"/>
    <mergeCell ref="G28:H28"/>
    <mergeCell ref="L28:N28"/>
    <mergeCell ref="B29:D29"/>
    <mergeCell ref="G29:H29"/>
    <mergeCell ref="L29:N29"/>
    <mergeCell ref="B26:D26"/>
    <mergeCell ref="G26:H26"/>
    <mergeCell ref="L26:N26"/>
    <mergeCell ref="B27:D27"/>
    <mergeCell ref="G27:H27"/>
    <mergeCell ref="L27:N27"/>
    <mergeCell ref="AC23:AD23"/>
    <mergeCell ref="B24:D24"/>
    <mergeCell ref="G24:H24"/>
    <mergeCell ref="L24:N24"/>
    <mergeCell ref="B25:D25"/>
    <mergeCell ref="G25:H25"/>
    <mergeCell ref="L25:N25"/>
    <mergeCell ref="B22:D22"/>
    <mergeCell ref="G22:H22"/>
    <mergeCell ref="L22:N22"/>
    <mergeCell ref="B23:D23"/>
    <mergeCell ref="G23:H23"/>
    <mergeCell ref="L23:N23"/>
    <mergeCell ref="B20:D20"/>
    <mergeCell ref="G20:H20"/>
    <mergeCell ref="L20:N20"/>
    <mergeCell ref="B21:D21"/>
    <mergeCell ref="G21:H21"/>
    <mergeCell ref="L21:N21"/>
    <mergeCell ref="B18:D18"/>
    <mergeCell ref="G18:H18"/>
    <mergeCell ref="L18:N18"/>
    <mergeCell ref="B19:D19"/>
    <mergeCell ref="G19:H19"/>
    <mergeCell ref="L19:N19"/>
    <mergeCell ref="B16:D16"/>
    <mergeCell ref="G16:H16"/>
    <mergeCell ref="L16:N16"/>
    <mergeCell ref="B17:D17"/>
    <mergeCell ref="G17:H17"/>
    <mergeCell ref="L17:N17"/>
    <mergeCell ref="B13:D13"/>
    <mergeCell ref="L13:N13"/>
    <mergeCell ref="B14:D14"/>
    <mergeCell ref="G14:H14"/>
    <mergeCell ref="L14:N14"/>
    <mergeCell ref="B15:D15"/>
    <mergeCell ref="G15:H15"/>
    <mergeCell ref="L15:N15"/>
    <mergeCell ref="B9:C9"/>
    <mergeCell ref="D9:E9"/>
    <mergeCell ref="G9:K9"/>
    <mergeCell ref="M9:N9"/>
    <mergeCell ref="B10:C10"/>
    <mergeCell ref="D10:E10"/>
    <mergeCell ref="G10:K10"/>
    <mergeCell ref="M10:N10"/>
    <mergeCell ref="B5:D5"/>
    <mergeCell ref="F5:G5"/>
    <mergeCell ref="I5:J5"/>
    <mergeCell ref="L5:N5"/>
    <mergeCell ref="B8:C8"/>
    <mergeCell ref="D8:E8"/>
    <mergeCell ref="G8:K8"/>
    <mergeCell ref="M8:N8"/>
    <mergeCell ref="B3:D3"/>
    <mergeCell ref="F3:G3"/>
    <mergeCell ref="I3:J3"/>
    <mergeCell ref="L3:N3"/>
    <mergeCell ref="B4:D4"/>
    <mergeCell ref="F4:G4"/>
    <mergeCell ref="I4:J4"/>
    <mergeCell ref="L4:N4"/>
  </mergeCells>
  <pageMargins left="0.2" right="0.2" top="0.74" bottom="0.35" header="0.18" footer="0.24"/>
  <pageSetup paperSize="9" scale="8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PQY</vt:lpstr>
      <vt:lpstr>PKG</vt:lpstr>
      <vt:lpstr>CIA</vt:lpstr>
      <vt:lpstr>KCJ</vt:lpstr>
      <vt:lpstr>OAG</vt:lpstr>
      <vt:lpstr>CIA!Druckbereich</vt:lpstr>
      <vt:lpstr>KCJ!Druckbereich</vt:lpstr>
      <vt:lpstr>OAG!Druckbereich</vt:lpstr>
      <vt:lpstr>PKG!Druckbereich</vt:lpstr>
      <vt:lpstr>PQY!Druckbereich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Knödler</dc:creator>
  <cp:lastModifiedBy>Leder, Stephan</cp:lastModifiedBy>
  <cp:lastPrinted>2021-03-03T15:45:45Z</cp:lastPrinted>
  <dcterms:created xsi:type="dcterms:W3CDTF">1998-08-09T17:05:56Z</dcterms:created>
  <dcterms:modified xsi:type="dcterms:W3CDTF">2025-03-08T09:58:06Z</dcterms:modified>
</cp:coreProperties>
</file>